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222\Desktop\"/>
    </mc:Choice>
  </mc:AlternateContent>
  <xr:revisionPtr revIDLastSave="0" documentId="8_{0AC94E18-9218-43C3-87EF-010E1DC4D240}" xr6:coauthVersionLast="31" xr6:coauthVersionMax="31" xr10:uidLastSave="{00000000-0000-0000-0000-000000000000}"/>
  <bookViews>
    <workbookView xWindow="285" yWindow="90" windowWidth="12330" windowHeight="9075" tabRatio="785" firstSheet="1" activeTab="1" xr2:uid="{00000000-000D-0000-FFFF-FFFF00000000}"/>
  </bookViews>
  <sheets>
    <sheet name="計算フォーム修" sheetId="1" state="hidden" r:id="rId1"/>
    <sheet name="Sheet1" sheetId="11" r:id="rId2"/>
    <sheet name="Sheet2" sheetId="12" r:id="rId3"/>
  </sheets>
  <definedNames>
    <definedName name="_xlnm._FilterDatabase" localSheetId="0" hidden="1">計算フォーム修!$F$5:$H$8</definedName>
    <definedName name="_xlnm.Print_Area" localSheetId="1">Sheet1!$A$1:$I$41</definedName>
    <definedName name="_xlnm.Print_Area" localSheetId="0">計算フォーム修!$A$1:$J$39</definedName>
  </definedNames>
  <calcPr calcId="179017"/>
</workbook>
</file>

<file path=xl/calcChain.xml><?xml version="1.0" encoding="utf-8"?>
<calcChain xmlns="http://schemas.openxmlformats.org/spreadsheetml/2006/main">
  <c r="C19" i="11" l="1"/>
  <c r="H25" i="11" s="1"/>
  <c r="C31" i="11"/>
  <c r="C18" i="11"/>
  <c r="C24" i="11" s="1"/>
  <c r="C14" i="11"/>
  <c r="C15" i="11" s="1"/>
  <c r="C37" i="11" s="1"/>
  <c r="C20" i="11" l="1"/>
  <c r="C23" i="11"/>
  <c r="C25" i="11"/>
  <c r="H22" i="11"/>
  <c r="H24" i="11"/>
  <c r="C21" i="11"/>
  <c r="C22" i="11"/>
  <c r="H21" i="11"/>
  <c r="H23" i="11"/>
  <c r="H20" i="11"/>
  <c r="E28" i="11" l="1"/>
  <c r="D33" i="11" s="1"/>
  <c r="C36" i="11" s="1"/>
  <c r="D39" i="11" s="1"/>
  <c r="C38" i="1" l="1"/>
  <c r="G7" i="1" l="1"/>
  <c r="C22" i="1" l="1"/>
  <c r="C33" i="1" l="1"/>
  <c r="C21" i="1"/>
  <c r="C27" i="1" l="1"/>
  <c r="C28" i="1"/>
  <c r="H28" i="1"/>
  <c r="C26" i="1"/>
  <c r="H27" i="1"/>
  <c r="C25" i="1"/>
  <c r="C24" i="1"/>
  <c r="C23" i="1"/>
  <c r="H26" i="1"/>
  <c r="H25" i="1"/>
  <c r="H24" i="1"/>
  <c r="H23" i="1"/>
  <c r="F30" i="1" l="1"/>
  <c r="F34" i="1" s="1"/>
  <c r="F39" i="1" l="1"/>
  <c r="C37" i="1"/>
</calcChain>
</file>

<file path=xl/sharedStrings.xml><?xml version="1.0" encoding="utf-8"?>
<sst xmlns="http://schemas.openxmlformats.org/spreadsheetml/2006/main" count="198" uniqueCount="72">
  <si>
    <t>基本給</t>
    <rPh sb="0" eb="3">
      <t>キホンキュウ</t>
    </rPh>
    <phoneticPr fontId="1"/>
  </si>
  <si>
    <t>ベア額</t>
    <rPh sb="2" eb="3">
      <t>ガク</t>
    </rPh>
    <phoneticPr fontId="1"/>
  </si>
  <si>
    <t>円</t>
    <rPh sb="0" eb="1">
      <t>エン</t>
    </rPh>
    <phoneticPr fontId="1"/>
  </si>
  <si>
    <t>時間/月</t>
    <rPh sb="0" eb="2">
      <t>ジカン</t>
    </rPh>
    <rPh sb="3" eb="4">
      <t>ツキ</t>
    </rPh>
    <phoneticPr fontId="1"/>
  </si>
  <si>
    <t>一時金係数</t>
    <rPh sb="0" eb="3">
      <t>イチジキン</t>
    </rPh>
    <rPh sb="3" eb="5">
      <t>ケイスウ</t>
    </rPh>
    <phoneticPr fontId="1"/>
  </si>
  <si>
    <t>ヶ月</t>
    <rPh sb="1" eb="2">
      <t>ゲツ</t>
    </rPh>
    <phoneticPr fontId="1"/>
  </si>
  <si>
    <t>退職金係数</t>
    <rPh sb="0" eb="3">
      <t>タイショクキン</t>
    </rPh>
    <rPh sb="3" eb="5">
      <t>ケイスウ</t>
    </rPh>
    <phoneticPr fontId="1"/>
  </si>
  <si>
    <t>年</t>
  </si>
  <si>
    <t>円上がる</t>
    <rPh sb="0" eb="1">
      <t>エン</t>
    </rPh>
    <rPh sb="1" eb="2">
      <t>ア</t>
    </rPh>
    <phoneticPr fontId="1"/>
  </si>
  <si>
    <t>準夜手当</t>
    <rPh sb="0" eb="2">
      <t>ジュンヤ</t>
    </rPh>
    <rPh sb="2" eb="4">
      <t>テアテ</t>
    </rPh>
    <phoneticPr fontId="1"/>
  </si>
  <si>
    <t>深夜手当</t>
    <rPh sb="0" eb="2">
      <t>シンヤ</t>
    </rPh>
    <phoneticPr fontId="1"/>
  </si>
  <si>
    <t>一時金</t>
    <rPh sb="0" eb="3">
      <t>イチジキン</t>
    </rPh>
    <phoneticPr fontId="1"/>
  </si>
  <si>
    <t>年間総額で</t>
    <rPh sb="0" eb="2">
      <t>ネンカン</t>
    </rPh>
    <rPh sb="2" eb="4">
      <t>ソウガク</t>
    </rPh>
    <phoneticPr fontId="1"/>
  </si>
  <si>
    <t>時給</t>
    <rPh sb="0" eb="2">
      <t>ジキュウ</t>
    </rPh>
    <phoneticPr fontId="1"/>
  </si>
  <si>
    <t>月単位</t>
    <rPh sb="0" eb="3">
      <t>ツキタンイ</t>
    </rPh>
    <phoneticPr fontId="1"/>
  </si>
  <si>
    <t>年間単位</t>
    <rPh sb="0" eb="2">
      <t>ネンカン</t>
    </rPh>
    <rPh sb="2" eb="4">
      <t>タンイ</t>
    </rPh>
    <phoneticPr fontId="1"/>
  </si>
  <si>
    <t>生涯単位</t>
    <rPh sb="0" eb="2">
      <t>ショウガイ</t>
    </rPh>
    <rPh sb="2" eb="4">
      <t>タンイ</t>
    </rPh>
    <phoneticPr fontId="1"/>
  </si>
  <si>
    <t>☆</t>
  </si>
  <si>
    <t>☆</t>
    <phoneticPr fontId="1"/>
  </si>
  <si>
    <t>☆</t>
    <phoneticPr fontId="1"/>
  </si>
  <si>
    <t>生涯総額で</t>
    <rPh sb="0" eb="2">
      <t>ショウガイ</t>
    </rPh>
    <rPh sb="2" eb="4">
      <t>ソウガク</t>
    </rPh>
    <phoneticPr fontId="1"/>
  </si>
  <si>
    <t>月間総額で</t>
    <rPh sb="0" eb="2">
      <t>ゲッカン</t>
    </rPh>
    <rPh sb="2" eb="4">
      <t>ソウガク</t>
    </rPh>
    <phoneticPr fontId="1"/>
  </si>
  <si>
    <t>係数</t>
    <rPh sb="0" eb="2">
      <t>ケイスウ</t>
    </rPh>
    <phoneticPr fontId="1"/>
  </si>
  <si>
    <t>勤続</t>
    <phoneticPr fontId="1"/>
  </si>
  <si>
    <t>但し、現在一回の夜勤手当額が最低保障額準夜2900円、深夜4800円以下の人は、最低保障額が支給</t>
  </si>
  <si>
    <t>黄色の箇所に入力してみましょう。</t>
  </si>
  <si>
    <t>準夜手当(1回あたり)</t>
    <rPh sb="0" eb="2">
      <t>ジュンヤ</t>
    </rPh>
    <rPh sb="2" eb="4">
      <t>テアテ</t>
    </rPh>
    <rPh sb="6" eb="7">
      <t>カイ</t>
    </rPh>
    <phoneticPr fontId="1"/>
  </si>
  <si>
    <t>深夜手当(1回あたり)</t>
    <rPh sb="0" eb="2">
      <t>シンヤ</t>
    </rPh>
    <rPh sb="6" eb="7">
      <t>カイ</t>
    </rPh>
    <phoneticPr fontId="1"/>
  </si>
  <si>
    <t>引き上げ単価</t>
    <rPh sb="0" eb="1">
      <t>ヒ</t>
    </rPh>
    <rPh sb="2" eb="3">
      <t>ア</t>
    </rPh>
    <rPh sb="4" eb="6">
      <t>タンカ</t>
    </rPh>
    <phoneticPr fontId="1"/>
  </si>
  <si>
    <t>退職金</t>
    <rPh sb="0" eb="3">
      <t>タイショクキン</t>
    </rPh>
    <phoneticPr fontId="1"/>
  </si>
  <si>
    <t>円/月</t>
    <rPh sb="0" eb="1">
      <t>エン</t>
    </rPh>
    <rPh sb="2" eb="3">
      <t>ツキ</t>
    </rPh>
    <phoneticPr fontId="1"/>
  </si>
  <si>
    <t>退職金係数目安表</t>
    <rPh sb="0" eb="3">
      <t>タイショクキン</t>
    </rPh>
    <rPh sb="3" eb="5">
      <t>ケイスウ</t>
    </rPh>
    <rPh sb="5" eb="7">
      <t>メヤス</t>
    </rPh>
    <rPh sb="7" eb="8">
      <t>ヒョウ</t>
    </rPh>
    <phoneticPr fontId="1"/>
  </si>
  <si>
    <t>定年までの月額総計</t>
    <rPh sb="0" eb="2">
      <t>テイネン</t>
    </rPh>
    <rPh sb="5" eb="7">
      <t>ゲツガク</t>
    </rPh>
    <rPh sb="7" eb="9">
      <t>ソウケイ</t>
    </rPh>
    <phoneticPr fontId="1"/>
  </si>
  <si>
    <t>法定外普通残業手当</t>
    <rPh sb="0" eb="2">
      <t>ホウテイ</t>
    </rPh>
    <rPh sb="2" eb="3">
      <t>ガイ</t>
    </rPh>
    <rPh sb="3" eb="5">
      <t>フツウ</t>
    </rPh>
    <rPh sb="5" eb="7">
      <t>ザンギョウ</t>
    </rPh>
    <rPh sb="7" eb="9">
      <t>テアテ</t>
    </rPh>
    <phoneticPr fontId="1"/>
  </si>
  <si>
    <t>法定外深夜残業手当</t>
    <rPh sb="3" eb="5">
      <t>シンヤ</t>
    </rPh>
    <rPh sb="5" eb="7">
      <t>ザンギョウ</t>
    </rPh>
    <phoneticPr fontId="1"/>
  </si>
  <si>
    <t>法定外普通残業手当(1時間あたり)</t>
    <rPh sb="0" eb="3">
      <t>ホウテイガイ</t>
    </rPh>
    <rPh sb="3" eb="5">
      <t>フツウ</t>
    </rPh>
    <rPh sb="5" eb="7">
      <t>ザンギョウ</t>
    </rPh>
    <rPh sb="7" eb="9">
      <t>テアテ</t>
    </rPh>
    <phoneticPr fontId="1"/>
  </si>
  <si>
    <t>法定外深夜残業手当(1時間あたり)</t>
    <rPh sb="0" eb="3">
      <t>ホウテイガイ</t>
    </rPh>
    <rPh sb="3" eb="5">
      <t>シンヤ</t>
    </rPh>
    <rPh sb="5" eb="7">
      <t>ザンギョウ</t>
    </rPh>
    <phoneticPr fontId="1"/>
  </si>
  <si>
    <t>法定外休日残業手当</t>
    <rPh sb="0" eb="3">
      <t>ホウテイガイ</t>
    </rPh>
    <rPh sb="3" eb="5">
      <t>キュウジツ</t>
    </rPh>
    <rPh sb="5" eb="7">
      <t>ザンギョウ</t>
    </rPh>
    <phoneticPr fontId="1"/>
  </si>
  <si>
    <t>法定外深夜残業手当</t>
    <rPh sb="0" eb="3">
      <t>ホウテイガイ</t>
    </rPh>
    <rPh sb="3" eb="5">
      <t>シンヤ</t>
    </rPh>
    <rPh sb="5" eb="7">
      <t>ザンギョウ</t>
    </rPh>
    <phoneticPr fontId="1"/>
  </si>
  <si>
    <t>法定外休日残業手当(1時間あたり)</t>
    <rPh sb="0" eb="3">
      <t>ホウテイガイ</t>
    </rPh>
    <rPh sb="3" eb="5">
      <t>キュウジツ</t>
    </rPh>
    <rPh sb="5" eb="7">
      <t>ザンギョウ</t>
    </rPh>
    <phoneticPr fontId="1"/>
  </si>
  <si>
    <t>法定外休日深夜残業手当(1時間あたり)</t>
    <rPh sb="0" eb="3">
      <t>ホウテイガイ</t>
    </rPh>
    <rPh sb="3" eb="5">
      <t>キュウジツ</t>
    </rPh>
    <rPh sb="5" eb="7">
      <t>シンヤ</t>
    </rPh>
    <rPh sb="7" eb="9">
      <t>ザンギョウ</t>
    </rPh>
    <phoneticPr fontId="1"/>
  </si>
  <si>
    <t>法定外普通残業</t>
    <rPh sb="0" eb="3">
      <t>ホウテイガイ</t>
    </rPh>
    <rPh sb="3" eb="5">
      <t>フツウ</t>
    </rPh>
    <rPh sb="5" eb="7">
      <t>ザンギョウ</t>
    </rPh>
    <phoneticPr fontId="1"/>
  </si>
  <si>
    <t>法定外深夜残業</t>
    <rPh sb="0" eb="3">
      <t>ホウテイガイ</t>
    </rPh>
    <rPh sb="3" eb="5">
      <t>シンヤ</t>
    </rPh>
    <rPh sb="5" eb="7">
      <t>ザンギョウ</t>
    </rPh>
    <phoneticPr fontId="1"/>
  </si>
  <si>
    <t>法定外休日残業</t>
    <rPh sb="0" eb="3">
      <t>ホウテイガイ</t>
    </rPh>
    <rPh sb="3" eb="5">
      <t>キュウジツ</t>
    </rPh>
    <rPh sb="5" eb="7">
      <t>ザンギョウ</t>
    </rPh>
    <phoneticPr fontId="1"/>
  </si>
  <si>
    <t>法定外休日深夜残業</t>
    <rPh sb="0" eb="3">
      <t>ホウテイガイ</t>
    </rPh>
    <rPh sb="3" eb="5">
      <t>キュウジツ</t>
    </rPh>
    <rPh sb="5" eb="7">
      <t>シンヤ</t>
    </rPh>
    <rPh sb="7" eb="9">
      <t>ザンギョウ</t>
    </rPh>
    <phoneticPr fontId="1"/>
  </si>
  <si>
    <t>現在までの勤続年数</t>
    <rPh sb="0" eb="2">
      <t>ゲンザイ</t>
    </rPh>
    <rPh sb="5" eb="7">
      <t>キンゾク</t>
    </rPh>
    <rPh sb="7" eb="9">
      <t>ネンスウ</t>
    </rPh>
    <phoneticPr fontId="1"/>
  </si>
  <si>
    <t>年</t>
    <rPh sb="0" eb="1">
      <t>ネン</t>
    </rPh>
    <phoneticPr fontId="1"/>
  </si>
  <si>
    <t>総勤続期間</t>
    <rPh sb="0" eb="1">
      <t>ソウ</t>
    </rPh>
    <rPh sb="1" eb="3">
      <t>キンゾク</t>
    </rPh>
    <rPh sb="3" eb="5">
      <t>キカン</t>
    </rPh>
    <phoneticPr fontId="1"/>
  </si>
  <si>
    <r>
      <t>ベア試算フォーマット</t>
    </r>
    <r>
      <rPr>
        <sz val="8"/>
        <color theme="1"/>
        <rFont val="ＭＳ Ｐゴシック"/>
        <family val="3"/>
        <charset val="128"/>
        <scheme val="minor"/>
      </rPr>
      <t>(2015春闘改訂版)</t>
    </r>
    <rPh sb="2" eb="4">
      <t>シサン</t>
    </rPh>
    <rPh sb="15" eb="17">
      <t>シュントウ</t>
    </rPh>
    <rPh sb="17" eb="20">
      <t>カイテイバン</t>
    </rPh>
    <phoneticPr fontId="1"/>
  </si>
  <si>
    <t>←定年退職時の勤続年数</t>
    <rPh sb="1" eb="3">
      <t>テイネン</t>
    </rPh>
    <rPh sb="3" eb="6">
      <t>タイショクジ</t>
    </rPh>
    <rPh sb="7" eb="9">
      <t>キンゾク</t>
    </rPh>
    <rPh sb="9" eb="11">
      <t>ネンスウ</t>
    </rPh>
    <phoneticPr fontId="1"/>
  </si>
  <si>
    <t>←「総勤続期間」をもとに、右の「退職金係数目安表」から係数を入力</t>
    <rPh sb="2" eb="7">
      <t>ソウキンゾクキカン</t>
    </rPh>
    <rPh sb="13" eb="14">
      <t>ミギ</t>
    </rPh>
    <phoneticPr fontId="1"/>
  </si>
  <si>
    <t>準夜日数</t>
    <rPh sb="0" eb="2">
      <t>ジュンヤ</t>
    </rPh>
    <rPh sb="2" eb="4">
      <t>ニッスウ</t>
    </rPh>
    <phoneticPr fontId="1"/>
  </si>
  <si>
    <t>深夜日数</t>
    <rPh sb="0" eb="2">
      <t>シンヤ</t>
    </rPh>
    <rPh sb="2" eb="4">
      <t>ニッスウ</t>
    </rPh>
    <phoneticPr fontId="1"/>
  </si>
  <si>
    <t>日/月</t>
    <rPh sb="0" eb="1">
      <t>ニチ</t>
    </rPh>
    <rPh sb="2" eb="3">
      <t>ツキ</t>
    </rPh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</si>
  <si>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</si>
  <si>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</si>
  <si>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現在の号俸</t>
    <rPh sb="0" eb="2">
      <t>ゲンザイ</t>
    </rPh>
    <rPh sb="3" eb="5">
      <t>ゴウホウ</t>
    </rPh>
    <phoneticPr fontId="1"/>
  </si>
  <si>
    <t>号俸</t>
    <rPh sb="0" eb="2">
      <t>ゴウホウ</t>
    </rPh>
    <phoneticPr fontId="1"/>
  </si>
  <si>
    <t>総勤続年数</t>
    <rPh sb="0" eb="1">
      <t>ソウ</t>
    </rPh>
    <rPh sb="1" eb="3">
      <t>キンゾク</t>
    </rPh>
    <rPh sb="3" eb="5">
      <t>ネンスウ</t>
    </rPh>
    <phoneticPr fontId="1"/>
  </si>
  <si>
    <t>60-年齢</t>
    <rPh sb="3" eb="5">
      <t>ネンレイ</t>
    </rPh>
    <phoneticPr fontId="1"/>
  </si>
  <si>
    <t>ベア額　（円/月）</t>
    <rPh sb="2" eb="3">
      <t>ガク</t>
    </rPh>
    <rPh sb="5" eb="6">
      <t>エン</t>
    </rPh>
    <rPh sb="7" eb="8">
      <t>ツキ</t>
    </rPh>
    <phoneticPr fontId="1"/>
  </si>
  <si>
    <t>法定外普通残業　（時間/月）</t>
    <rPh sb="0" eb="3">
      <t>ホウテイガイ</t>
    </rPh>
    <rPh sb="3" eb="5">
      <t>フツウ</t>
    </rPh>
    <rPh sb="5" eb="7">
      <t>ザンギョウ</t>
    </rPh>
    <rPh sb="9" eb="11">
      <t>ジカン</t>
    </rPh>
    <phoneticPr fontId="1"/>
  </si>
  <si>
    <t>法定外深夜残業　（時間/月）</t>
    <rPh sb="0" eb="3">
      <t>ホウテイガイ</t>
    </rPh>
    <rPh sb="3" eb="5">
      <t>シンヤ</t>
    </rPh>
    <rPh sb="5" eb="7">
      <t>ザンギョウ</t>
    </rPh>
    <phoneticPr fontId="1"/>
  </si>
  <si>
    <t>法定外休日残業　（時間/月）</t>
    <rPh sb="0" eb="3">
      <t>ホウテイガイ</t>
    </rPh>
    <rPh sb="3" eb="5">
      <t>キュウジツ</t>
    </rPh>
    <rPh sb="5" eb="7">
      <t>ザンギョウ</t>
    </rPh>
    <phoneticPr fontId="1"/>
  </si>
  <si>
    <t>法定外休日深夜残業　（時間/月）</t>
    <rPh sb="0" eb="3">
      <t>ホウテイガイ</t>
    </rPh>
    <rPh sb="3" eb="5">
      <t>キュウジツ</t>
    </rPh>
    <rPh sb="5" eb="7">
      <t>シンヤ</t>
    </rPh>
    <rPh sb="7" eb="9">
      <t>ザンギョウ</t>
    </rPh>
    <phoneticPr fontId="1"/>
  </si>
  <si>
    <t>準夜日数　（日/月）</t>
    <rPh sb="0" eb="2">
      <t>ジュンヤ</t>
    </rPh>
    <rPh sb="2" eb="4">
      <t>ニッスウ</t>
    </rPh>
    <rPh sb="6" eb="7">
      <t>ヒ</t>
    </rPh>
    <phoneticPr fontId="1"/>
  </si>
  <si>
    <t>深夜日数　（日/月）</t>
    <rPh sb="0" eb="2">
      <t>シンヤ</t>
    </rPh>
    <rPh sb="2" eb="4">
      <t>ニッスウ</t>
    </rPh>
    <phoneticPr fontId="1"/>
  </si>
  <si>
    <t>一時金係数　（ケ月）</t>
    <rPh sb="0" eb="3">
      <t>イチジキン</t>
    </rPh>
    <rPh sb="3" eb="5">
      <t>ケイスウ</t>
    </rPh>
    <rPh sb="7" eb="9">
      <t>カゲツ</t>
    </rPh>
    <phoneticPr fontId="1"/>
  </si>
  <si>
    <t>月間総額で</t>
  </si>
  <si>
    <t>年間総額で</t>
  </si>
  <si>
    <t xml:space="preserve">        但し、現在一回の夜勤手当額が最低保障額準夜2900円、深夜4800円以下の人は、最低保障額が支給</t>
    <phoneticPr fontId="1"/>
  </si>
  <si>
    <t xml:space="preserve">　　　　　ベア試算フォーマット　　(19春闘改訂版) </t>
    <rPh sb="7" eb="9">
      <t>シサン</t>
    </rPh>
    <rPh sb="20" eb="22">
      <t>シュントウ</t>
    </rPh>
    <rPh sb="22" eb="25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</si>
</sst>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);[Red]\(#,##0\)"/>
    <numFmt numFmtId="177" formatCode="0.0_);[Red]\(0.0\)"/>
    <numFmt numFmtId="178" formatCode="#,##0.0_);[Red]\(#,##0.0\)"/>
    <numFmt numFmtId="179" formatCode="0_ "/>
    <numFmt numFmtId="180" formatCode="#,##0&quot;円/月&quot;"/>
    <numFmt numFmtId="181" formatCode="##0&quot;時間/月&quot;"/>
    <numFmt numFmtId="182" formatCode="##0&quot;日/月&quot;"/>
    <numFmt numFmtId="183" formatCode="##0&quot;ヶ月&quot;"/>
    <numFmt numFmtId="184" formatCode="#0&quot;才&quot;"/>
    <numFmt numFmtId="185" formatCode="#0&quot;年&quot;"/>
    <numFmt numFmtId="186" formatCode="#,##0&quot;円上がる&quot;"/>
    <numFmt numFmtId="187" formatCode="##.0&quot;ヶ月&quot;"/>
    <numFmt numFmtId="188" formatCode="#,##0&quot;円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8"/>
      <color theme="1"/>
      <name val="HG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1"/>
      </right>
      <top style="medium">
        <color theme="0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">
    <xf numFmtId="0" fontId="0" fillId="0" borderId="0">
      <alignment vertical="center"/>
    </xf>
    <xf numFmtId="0" fontId="9" fillId="4" borderId="1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178" fontId="0" fillId="2" borderId="1" xfId="0" applyNumberFormat="1" applyFill="1" applyBorder="1">
      <alignment vertical="center"/>
    </xf>
    <xf numFmtId="0" fontId="0" fillId="0" borderId="5" xfId="0" applyBorder="1" applyProtection="1">
      <alignment vertical="center"/>
    </xf>
    <xf numFmtId="0" fontId="0" fillId="0" borderId="7" xfId="0" applyBorder="1" applyProtection="1">
      <alignment vertical="center"/>
    </xf>
    <xf numFmtId="177" fontId="0" fillId="0" borderId="1" xfId="0" applyNumberFormat="1" applyBorder="1" applyProtection="1">
      <alignment vertical="center"/>
    </xf>
    <xf numFmtId="0" fontId="0" fillId="0" borderId="0" xfId="0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177" fontId="0" fillId="0" borderId="9" xfId="0" applyNumberFormat="1" applyBorder="1" applyProtection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176" fontId="4" fillId="0" borderId="3" xfId="0" applyNumberFormat="1" applyFon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5" xfId="0" applyNumberFormat="1" applyBorder="1">
      <alignment vertical="center"/>
    </xf>
    <xf numFmtId="179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177" fontId="0" fillId="0" borderId="13" xfId="0" applyNumberFormat="1" applyBorder="1" applyProtection="1">
      <alignment vertical="center"/>
    </xf>
    <xf numFmtId="0" fontId="0" fillId="2" borderId="0" xfId="0" applyFill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3" borderId="1" xfId="0" applyNumberFormat="1" applyFill="1" applyBorder="1">
      <alignment vertical="center"/>
    </xf>
    <xf numFmtId="0" fontId="0" fillId="0" borderId="0" xfId="0" applyFill="1" applyBorder="1" applyAlignment="1"/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5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0" xfId="0" applyFont="1" applyBorder="1">
      <alignment vertical="center"/>
    </xf>
    <xf numFmtId="0" fontId="11" fillId="0" borderId="11" xfId="0" applyFont="1" applyBorder="1" applyProtection="1">
      <alignment vertical="center"/>
    </xf>
    <xf numFmtId="0" fontId="11" fillId="0" borderId="12" xfId="0" applyFont="1" applyBorder="1" applyProtection="1">
      <alignment vertical="center"/>
    </xf>
    <xf numFmtId="0" fontId="11" fillId="0" borderId="0" xfId="0" applyFont="1" applyAlignment="1">
      <alignment horizontal="center"/>
    </xf>
    <xf numFmtId="0" fontId="11" fillId="3" borderId="0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85" fontId="11" fillId="3" borderId="0" xfId="0" applyNumberFormat="1" applyFont="1" applyFill="1" applyBorder="1">
      <alignment vertical="center"/>
    </xf>
    <xf numFmtId="180" fontId="15" fillId="3" borderId="0" xfId="1" applyNumberFormat="1" applyFont="1" applyFill="1" applyBorder="1" applyAlignment="1">
      <alignment horizontal="center" vertical="center"/>
    </xf>
    <xf numFmtId="181" fontId="15" fillId="3" borderId="0" xfId="3" applyNumberFormat="1" applyFont="1" applyFill="1" applyBorder="1" applyAlignment="1">
      <alignment horizontal="center" vertical="center"/>
    </xf>
    <xf numFmtId="182" fontId="15" fillId="3" borderId="0" xfId="4" applyNumberFormat="1" applyFont="1" applyFill="1" applyBorder="1" applyAlignment="1">
      <alignment horizontal="center" vertical="center"/>
    </xf>
    <xf numFmtId="183" fontId="15" fillId="3" borderId="0" xfId="2" applyNumberFormat="1" applyFont="1" applyFill="1" applyBorder="1" applyAlignment="1">
      <alignment horizontal="center" vertical="center"/>
    </xf>
    <xf numFmtId="185" fontId="15" fillId="3" borderId="0" xfId="2" applyNumberFormat="1" applyFont="1" applyFill="1" applyBorder="1" applyAlignment="1">
      <alignment horizontal="center" vertical="center"/>
    </xf>
    <xf numFmtId="180" fontId="15" fillId="0" borderId="0" xfId="1" applyNumberFormat="1" applyFont="1" applyFill="1" applyBorder="1" applyAlignment="1">
      <alignment horizontal="center" vertical="center"/>
    </xf>
    <xf numFmtId="181" fontId="15" fillId="0" borderId="0" xfId="3" applyNumberFormat="1" applyFont="1" applyFill="1" applyBorder="1" applyAlignment="1">
      <alignment horizontal="center" vertical="center"/>
    </xf>
    <xf numFmtId="182" fontId="15" fillId="0" borderId="0" xfId="4" applyNumberFormat="1" applyFont="1" applyFill="1" applyBorder="1" applyAlignment="1">
      <alignment horizontal="center" vertical="center"/>
    </xf>
    <xf numFmtId="183" fontId="15" fillId="0" borderId="0" xfId="2" applyNumberFormat="1" applyFont="1" applyFill="1" applyBorder="1" applyAlignment="1">
      <alignment horizontal="center" vertical="center"/>
    </xf>
    <xf numFmtId="185" fontId="15" fillId="0" borderId="0" xfId="2" applyNumberFormat="1" applyFont="1" applyFill="1" applyBorder="1" applyAlignment="1">
      <alignment horizontal="center" vertical="center"/>
    </xf>
    <xf numFmtId="184" fontId="15" fillId="0" borderId="0" xfId="2" applyNumberFormat="1" applyFont="1" applyFill="1" applyBorder="1" applyAlignment="1">
      <alignment horizontal="center" vertical="center"/>
    </xf>
    <xf numFmtId="181" fontId="15" fillId="0" borderId="25" xfId="3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177" fontId="11" fillId="0" borderId="1" xfId="0" applyNumberFormat="1" applyFont="1" applyBorder="1" applyAlignment="1" applyProtection="1">
      <alignment horizontal="center" vertical="center"/>
    </xf>
    <xf numFmtId="177" fontId="11" fillId="0" borderId="9" xfId="0" applyNumberFormat="1" applyFont="1" applyBorder="1" applyAlignment="1" applyProtection="1">
      <alignment horizontal="center" vertical="center"/>
    </xf>
    <xf numFmtId="177" fontId="11" fillId="0" borderId="13" xfId="0" applyNumberFormat="1" applyFont="1" applyBorder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5" fillId="3" borderId="0" xfId="4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84" fontId="15" fillId="3" borderId="0" xfId="2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>
      <alignment vertical="center"/>
    </xf>
    <xf numFmtId="188" fontId="11" fillId="3" borderId="0" xfId="0" applyNumberFormat="1" applyFont="1" applyFill="1" applyBorder="1">
      <alignment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180" fontId="15" fillId="3" borderId="0" xfId="1" applyNumberFormat="1" applyFont="1" applyFill="1" applyBorder="1" applyAlignment="1">
      <alignment vertical="center"/>
    </xf>
    <xf numFmtId="181" fontId="15" fillId="3" borderId="24" xfId="3" applyNumberFormat="1" applyFont="1" applyFill="1" applyBorder="1" applyAlignment="1">
      <alignment vertical="center"/>
    </xf>
    <xf numFmtId="181" fontId="15" fillId="3" borderId="0" xfId="3" applyNumberFormat="1" applyFont="1" applyFill="1" applyBorder="1" applyAlignment="1">
      <alignment vertical="center"/>
    </xf>
    <xf numFmtId="182" fontId="15" fillId="3" borderId="0" xfId="4" applyNumberFormat="1" applyFont="1" applyFill="1" applyBorder="1" applyAlignment="1">
      <alignment vertical="center"/>
    </xf>
    <xf numFmtId="183" fontId="15" fillId="3" borderId="0" xfId="2" applyNumberFormat="1" applyFont="1" applyFill="1" applyBorder="1" applyAlignment="1">
      <alignment vertical="center"/>
    </xf>
    <xf numFmtId="184" fontId="15" fillId="3" borderId="18" xfId="2" applyNumberFormat="1" applyFont="1" applyFill="1" applyBorder="1" applyAlignment="1">
      <alignment vertical="center"/>
    </xf>
    <xf numFmtId="185" fontId="15" fillId="3" borderId="0" xfId="2" applyNumberFormat="1" applyFont="1" applyFill="1" applyBorder="1" applyAlignment="1">
      <alignment vertical="center"/>
    </xf>
    <xf numFmtId="176" fontId="11" fillId="3" borderId="0" xfId="0" applyNumberFormat="1" applyFont="1" applyFill="1">
      <alignment vertical="center"/>
    </xf>
    <xf numFmtId="0" fontId="15" fillId="3" borderId="0" xfId="3" applyFont="1" applyFill="1" applyBorder="1" applyAlignment="1">
      <alignment horizontal="center" vertical="center"/>
    </xf>
    <xf numFmtId="0" fontId="0" fillId="3" borderId="0" xfId="0" applyFill="1">
      <alignment vertical="center"/>
    </xf>
    <xf numFmtId="187" fontId="11" fillId="3" borderId="0" xfId="0" applyNumberFormat="1" applyFont="1" applyFill="1" applyBorder="1">
      <alignment vertical="center"/>
    </xf>
    <xf numFmtId="186" fontId="11" fillId="3" borderId="0" xfId="0" applyNumberFormat="1" applyFont="1" applyFill="1" applyBorder="1" applyAlignment="1">
      <alignment horizontal="center" vertical="center"/>
    </xf>
    <xf numFmtId="186" fontId="11" fillId="3" borderId="0" xfId="0" applyNumberFormat="1" applyFont="1" applyFill="1" applyBorder="1">
      <alignment vertical="center"/>
    </xf>
    <xf numFmtId="186" fontId="14" fillId="3" borderId="0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185" fontId="11" fillId="8" borderId="23" xfId="0" applyNumberFormat="1" applyFont="1" applyFill="1" applyBorder="1">
      <alignment vertical="center"/>
    </xf>
    <xf numFmtId="187" fontId="11" fillId="8" borderId="23" xfId="0" applyNumberFormat="1" applyFont="1" applyFill="1" applyBorder="1">
      <alignment vertical="center"/>
    </xf>
    <xf numFmtId="0" fontId="11" fillId="9" borderId="23" xfId="0" applyFont="1" applyFill="1" applyBorder="1" applyAlignment="1">
      <alignment horizontal="center" vertical="center"/>
    </xf>
    <xf numFmtId="186" fontId="11" fillId="9" borderId="23" xfId="0" applyNumberFormat="1" applyFont="1" applyFill="1" applyBorder="1" applyAlignment="1">
      <alignment horizontal="center" vertical="center"/>
    </xf>
    <xf numFmtId="188" fontId="11" fillId="9" borderId="23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11" fillId="8" borderId="26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181" fontId="15" fillId="10" borderId="21" xfId="3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177" fontId="11" fillId="0" borderId="29" xfId="0" applyNumberFormat="1" applyFont="1" applyBorder="1" applyAlignment="1" applyProtection="1">
      <alignment horizontal="center" vertical="center"/>
    </xf>
    <xf numFmtId="177" fontId="11" fillId="0" borderId="30" xfId="0" applyNumberFormat="1" applyFont="1" applyBorder="1" applyAlignment="1" applyProtection="1">
      <alignment horizontal="center" vertical="center"/>
    </xf>
    <xf numFmtId="177" fontId="11" fillId="0" borderId="31" xfId="0" applyNumberFormat="1" applyFont="1" applyBorder="1" applyAlignment="1" applyProtection="1">
      <alignment horizontal="center" vertical="center"/>
    </xf>
    <xf numFmtId="0" fontId="11" fillId="0" borderId="32" xfId="0" applyFont="1" applyBorder="1" applyProtection="1">
      <alignment vertical="center"/>
    </xf>
    <xf numFmtId="0" fontId="11" fillId="0" borderId="33" xfId="0" applyFont="1" applyBorder="1" applyProtection="1">
      <alignment vertical="center"/>
    </xf>
    <xf numFmtId="181" fontId="15" fillId="10" borderId="18" xfId="3" applyNumberFormat="1" applyFont="1" applyFill="1" applyBorder="1" applyAlignment="1">
      <alignment horizontal="center" vertical="center"/>
    </xf>
    <xf numFmtId="180" fontId="15" fillId="10" borderId="35" xfId="1" applyNumberFormat="1" applyFont="1" applyFill="1" applyBorder="1" applyAlignment="1">
      <alignment horizontal="center" vertical="center"/>
    </xf>
    <xf numFmtId="181" fontId="15" fillId="10" borderId="20" xfId="3" applyNumberFormat="1" applyFont="1" applyFill="1" applyBorder="1" applyAlignment="1">
      <alignment horizontal="center" vertical="center"/>
    </xf>
    <xf numFmtId="182" fontId="15" fillId="10" borderId="38" xfId="4" applyNumberFormat="1" applyFont="1" applyFill="1" applyBorder="1" applyAlignment="1">
      <alignment horizontal="center" vertical="center"/>
    </xf>
    <xf numFmtId="182" fontId="15" fillId="10" borderId="41" xfId="4" applyNumberFormat="1" applyFont="1" applyFill="1" applyBorder="1" applyAlignment="1">
      <alignment horizontal="center" vertical="center"/>
    </xf>
    <xf numFmtId="183" fontId="15" fillId="10" borderId="42" xfId="2" applyNumberFormat="1" applyFont="1" applyFill="1" applyBorder="1" applyAlignment="1">
      <alignment horizontal="center" vertical="center"/>
    </xf>
    <xf numFmtId="184" fontId="15" fillId="10" borderId="42" xfId="2" applyNumberFormat="1" applyFont="1" applyFill="1" applyBorder="1" applyAlignment="1">
      <alignment horizontal="center" vertical="center"/>
    </xf>
    <xf numFmtId="185" fontId="15" fillId="10" borderId="42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>
      <alignment vertical="center"/>
    </xf>
    <xf numFmtId="0" fontId="0" fillId="0" borderId="0" xfId="0" applyFill="1">
      <alignment vertical="center"/>
    </xf>
    <xf numFmtId="188" fontId="11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176" fontId="14" fillId="0" borderId="0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vertical="center"/>
    </xf>
    <xf numFmtId="186" fontId="12" fillId="9" borderId="2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8" borderId="36" xfId="4" applyFont="1" applyFill="1" applyBorder="1" applyAlignment="1">
      <alignment horizontal="center" vertical="center"/>
    </xf>
    <xf numFmtId="0" fontId="15" fillId="8" borderId="37" xfId="4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9" borderId="17" xfId="3" applyFont="1" applyFill="1" applyBorder="1" applyAlignment="1">
      <alignment horizontal="center" vertical="center"/>
    </xf>
    <xf numFmtId="0" fontId="15" fillId="9" borderId="18" xfId="3" applyFont="1" applyFill="1" applyBorder="1" applyAlignment="1">
      <alignment horizontal="center" vertical="center"/>
    </xf>
    <xf numFmtId="0" fontId="15" fillId="8" borderId="34" xfId="1" applyFont="1" applyFill="1" applyBorder="1" applyAlignment="1">
      <alignment horizontal="center" vertical="center"/>
    </xf>
    <xf numFmtId="0" fontId="15" fillId="8" borderId="35" xfId="1" applyFont="1" applyFill="1" applyBorder="1" applyAlignment="1">
      <alignment horizontal="center" vertical="center"/>
    </xf>
    <xf numFmtId="0" fontId="15" fillId="9" borderId="16" xfId="3" applyFont="1" applyFill="1" applyBorder="1" applyAlignment="1">
      <alignment horizontal="center" vertical="center"/>
    </xf>
    <xf numFmtId="0" fontId="15" fillId="9" borderId="21" xfId="3" applyFont="1" applyFill="1" applyBorder="1" applyAlignment="1">
      <alignment horizontal="center" vertical="center"/>
    </xf>
    <xf numFmtId="186" fontId="19" fillId="3" borderId="0" xfId="0" applyNumberFormat="1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186" fontId="17" fillId="3" borderId="0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86" fontId="17" fillId="3" borderId="0" xfId="0" applyNumberFormat="1" applyFont="1" applyFill="1" applyAlignment="1">
      <alignment horizontal="left" vertical="center"/>
    </xf>
    <xf numFmtId="0" fontId="18" fillId="0" borderId="12" xfId="0" applyFont="1" applyBorder="1" applyAlignment="1" applyProtection="1">
      <alignment horizontal="center" vertical="center"/>
    </xf>
    <xf numFmtId="186" fontId="11" fillId="8" borderId="19" xfId="0" applyNumberFormat="1" applyFont="1" applyFill="1" applyBorder="1" applyAlignment="1">
      <alignment horizontal="center" vertical="center"/>
    </xf>
    <xf numFmtId="186" fontId="11" fillId="8" borderId="0" xfId="0" applyNumberFormat="1" applyFont="1" applyFill="1" applyBorder="1" applyAlignment="1">
      <alignment horizontal="center" vertical="center"/>
    </xf>
    <xf numFmtId="186" fontId="11" fillId="9" borderId="19" xfId="0" applyNumberFormat="1" applyFont="1" applyFill="1" applyBorder="1" applyAlignment="1">
      <alignment horizontal="center" vertical="center"/>
    </xf>
    <xf numFmtId="186" fontId="11" fillId="9" borderId="0" xfId="0" applyNumberFormat="1" applyFont="1" applyFill="1" applyBorder="1" applyAlignment="1">
      <alignment horizontal="center" vertical="center"/>
    </xf>
    <xf numFmtId="0" fontId="15" fillId="8" borderId="39" xfId="4" applyFont="1" applyFill="1" applyBorder="1" applyAlignment="1">
      <alignment horizontal="center" vertical="center"/>
    </xf>
    <xf numFmtId="0" fontId="15" fillId="8" borderId="40" xfId="4" applyFont="1" applyFill="1" applyBorder="1" applyAlignment="1">
      <alignment horizontal="center" vertical="center"/>
    </xf>
    <xf numFmtId="0" fontId="15" fillId="9" borderId="19" xfId="2" applyFont="1" applyFill="1" applyBorder="1" applyAlignment="1">
      <alignment horizontal="center" vertical="center"/>
    </xf>
    <xf numFmtId="0" fontId="15" fillId="9" borderId="0" xfId="2" applyFont="1" applyFill="1" applyBorder="1" applyAlignment="1">
      <alignment horizontal="center" vertical="center"/>
    </xf>
    <xf numFmtId="0" fontId="15" fillId="8" borderId="43" xfId="2" applyFont="1" applyFill="1" applyBorder="1" applyAlignment="1">
      <alignment horizontal="center" vertical="center"/>
    </xf>
    <xf numFmtId="0" fontId="15" fillId="8" borderId="44" xfId="2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15" fillId="9" borderId="22" xfId="3" applyFont="1" applyFill="1" applyBorder="1" applyAlignment="1">
      <alignment horizontal="center" vertical="center"/>
    </xf>
    <xf numFmtId="0" fontId="15" fillId="9" borderId="20" xfId="3" applyFont="1" applyFill="1" applyBorder="1" applyAlignment="1">
      <alignment horizontal="center" vertical="center"/>
    </xf>
  </cellXfs>
  <cellStyles count="5">
    <cellStyle name="20% - アクセント 2" xfId="2" builtinId="34"/>
    <cellStyle name="20% - アクセント 3" xfId="3" builtinId="38"/>
    <cellStyle name="20% - アクセント 4" xfId="4" builtinId="42"/>
    <cellStyle name="メモ" xfId="1" builtinId="10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13</xdr:row>
      <xdr:rowOff>142876</xdr:rowOff>
    </xdr:from>
    <xdr:to>
      <xdr:col>8</xdr:col>
      <xdr:colOff>133350</xdr:colOff>
      <xdr:row>17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86100" y="3495676"/>
          <a:ext cx="3552825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　「総勤続期間」をもとに、右の「退職金係数目安表」</a:t>
          </a:r>
          <a:endParaRPr kumimoji="1" lang="en-US" altLang="ja-JP" sz="1100"/>
        </a:p>
        <a:p>
          <a:r>
            <a:rPr kumimoji="1" lang="ja-JP" altLang="en-US" sz="1100"/>
            <a:t>　から係数を入力</a:t>
          </a:r>
        </a:p>
      </xdr:txBody>
    </xdr:sp>
    <xdr:clientData/>
  </xdr:twoCellAnchor>
  <xdr:twoCellAnchor>
    <xdr:from>
      <xdr:col>3</xdr:col>
      <xdr:colOff>57150</xdr:colOff>
      <xdr:row>14</xdr:row>
      <xdr:rowOff>47625</xdr:rowOff>
    </xdr:from>
    <xdr:to>
      <xdr:col>4</xdr:col>
      <xdr:colOff>133350</xdr:colOff>
      <xdr:row>14</xdr:row>
      <xdr:rowOff>171450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24175" y="3638550"/>
          <a:ext cx="152400" cy="1238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11</xdr:row>
      <xdr:rowOff>161925</xdr:rowOff>
    </xdr:from>
    <xdr:to>
      <xdr:col>2</xdr:col>
      <xdr:colOff>47625</xdr:colOff>
      <xdr:row>12</xdr:row>
      <xdr:rowOff>171450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76225" y="3438525"/>
          <a:ext cx="1581150" cy="257175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定年退職時の</a:t>
          </a:r>
        </a:p>
      </xdr:txBody>
    </xdr:sp>
    <xdr:clientData/>
  </xdr:twoCellAnchor>
  <xdr:twoCellAnchor>
    <xdr:from>
      <xdr:col>1</xdr:col>
      <xdr:colOff>9525</xdr:colOff>
      <xdr:row>15</xdr:row>
      <xdr:rowOff>219075</xdr:rowOff>
    </xdr:from>
    <xdr:to>
      <xdr:col>2</xdr:col>
      <xdr:colOff>47625</xdr:colOff>
      <xdr:row>16</xdr:row>
      <xdr:rowOff>228600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76225" y="4048125"/>
          <a:ext cx="1581150" cy="24765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☆　月単位</a:t>
          </a:r>
        </a:p>
      </xdr:txBody>
    </xdr:sp>
    <xdr:clientData/>
  </xdr:twoCellAnchor>
  <xdr:twoCellAnchor>
    <xdr:from>
      <xdr:col>0</xdr:col>
      <xdr:colOff>257175</xdr:colOff>
      <xdr:row>29</xdr:row>
      <xdr:rowOff>0</xdr:rowOff>
    </xdr:from>
    <xdr:to>
      <xdr:col>2</xdr:col>
      <xdr:colOff>28575</xdr:colOff>
      <xdr:row>30</xdr:row>
      <xdr:rowOff>9525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" y="7162800"/>
          <a:ext cx="1581150" cy="24765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☆　年間単位</a:t>
          </a:r>
        </a:p>
      </xdr:txBody>
    </xdr:sp>
    <xdr:clientData/>
  </xdr:twoCellAnchor>
  <xdr:twoCellAnchor>
    <xdr:from>
      <xdr:col>1</xdr:col>
      <xdr:colOff>19050</xdr:colOff>
      <xdr:row>34</xdr:row>
      <xdr:rowOff>0</xdr:rowOff>
    </xdr:from>
    <xdr:to>
      <xdr:col>2</xdr:col>
      <xdr:colOff>57150</xdr:colOff>
      <xdr:row>35</xdr:row>
      <xdr:rowOff>9525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5750" y="8353425"/>
          <a:ext cx="1581150" cy="24765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☆　生涯単位</a:t>
          </a:r>
        </a:p>
      </xdr:txBody>
    </xdr:sp>
    <xdr:clientData/>
  </xdr:twoCellAnchor>
  <xdr:twoCellAnchor>
    <xdr:from>
      <xdr:col>4</xdr:col>
      <xdr:colOff>57150</xdr:colOff>
      <xdr:row>17</xdr:row>
      <xdr:rowOff>123825</xdr:rowOff>
    </xdr:from>
    <xdr:to>
      <xdr:col>5</xdr:col>
      <xdr:colOff>466725</xdr:colOff>
      <xdr:row>18</xdr:row>
      <xdr:rowOff>133350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00375" y="4429125"/>
          <a:ext cx="1581150" cy="24765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引き上げ単価</a:t>
          </a:r>
        </a:p>
      </xdr:txBody>
    </xdr:sp>
    <xdr:clientData/>
  </xdr:twoCellAnchor>
  <xdr:twoCellAnchor>
    <xdr:from>
      <xdr:col>1</xdr:col>
      <xdr:colOff>1362075</xdr:colOff>
      <xdr:row>26</xdr:row>
      <xdr:rowOff>142875</xdr:rowOff>
    </xdr:from>
    <xdr:to>
      <xdr:col>6</xdr:col>
      <xdr:colOff>314325</xdr:colOff>
      <xdr:row>28</xdr:row>
      <xdr:rowOff>66675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28775" y="6591300"/>
          <a:ext cx="3305175" cy="400050"/>
        </a:xfrm>
        <a:prstGeom prst="roundRect">
          <a:avLst/>
        </a:prstGeom>
        <a:solidFill>
          <a:srgbClr val="92D050">
            <a:alpha val="1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1</xdr:col>
      <xdr:colOff>1419225</xdr:colOff>
      <xdr:row>31</xdr:row>
      <xdr:rowOff>152400</xdr:rowOff>
    </xdr:from>
    <xdr:to>
      <xdr:col>6</xdr:col>
      <xdr:colOff>371475</xdr:colOff>
      <xdr:row>33</xdr:row>
      <xdr:rowOff>76200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85925" y="7791450"/>
          <a:ext cx="3305175" cy="400050"/>
        </a:xfrm>
        <a:prstGeom prst="roundRect">
          <a:avLst/>
        </a:prstGeom>
        <a:solidFill>
          <a:schemeClr val="accent6">
            <a:lumMod val="40000"/>
            <a:lumOff val="60000"/>
            <a:alpha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1</xdr:col>
      <xdr:colOff>1066800</xdr:colOff>
      <xdr:row>37</xdr:row>
      <xdr:rowOff>104775</xdr:rowOff>
    </xdr:from>
    <xdr:to>
      <xdr:col>6</xdr:col>
      <xdr:colOff>952500</xdr:colOff>
      <xdr:row>39</xdr:row>
      <xdr:rowOff>57150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33500" y="9172575"/>
          <a:ext cx="4238625" cy="428625"/>
        </a:xfrm>
        <a:prstGeom prst="roundRect">
          <a:avLst/>
        </a:prstGeom>
        <a:solidFill>
          <a:schemeClr val="accent1">
            <a:alpha val="1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6</xdr:col>
      <xdr:colOff>238125</xdr:colOff>
      <xdr:row>2</xdr:row>
      <xdr:rowOff>57150</xdr:rowOff>
    </xdr:from>
    <xdr:to>
      <xdr:col>7</xdr:col>
      <xdr:colOff>704850</xdr:colOff>
      <xdr:row>9</xdr:row>
      <xdr:rowOff>9525</xdr:rowOff>
    </xdr:to>
    <xdr:sp macro="" textlink="">
      <xdr:nvSpPr>
        <xdr:cNvPr id="17" name="フローチャート : 代替処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857750" y="790575"/>
          <a:ext cx="1543050" cy="1619250"/>
        </a:xfrm>
        <a:prstGeom prst="flowChartAlternateProcess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2500"/>
            </a:lnSpc>
          </a:pPr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黄色の箇所に</a:t>
          </a:r>
          <a:endParaRPr kumimoji="1" lang="en-US" altLang="ja-JP" sz="1400">
            <a:solidFill>
              <a:schemeClr val="tx1">
                <a:lumMod val="95000"/>
                <a:lumOff val="5000"/>
              </a:schemeClr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2500"/>
            </a:lnSpc>
          </a:pPr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入力して</a:t>
          </a:r>
          <a:endParaRPr kumimoji="1" lang="en-US" altLang="ja-JP" sz="1400">
            <a:solidFill>
              <a:schemeClr val="tx1">
                <a:lumMod val="95000"/>
                <a:lumOff val="5000"/>
              </a:schemeClr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2500"/>
            </a:lnSpc>
          </a:pPr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みましょう！</a:t>
          </a:r>
        </a:p>
      </xdr:txBody>
    </xdr:sp>
    <xdr:clientData/>
  </xdr:twoCellAnchor>
  <xdr:twoCellAnchor>
    <xdr:from>
      <xdr:col>5</xdr:col>
      <xdr:colOff>152400</xdr:colOff>
      <xdr:row>4</xdr:row>
      <xdr:rowOff>57150</xdr:rowOff>
    </xdr:from>
    <xdr:to>
      <xdr:col>6</xdr:col>
      <xdr:colOff>171450</xdr:colOff>
      <xdr:row>6</xdr:row>
      <xdr:rowOff>209550</xdr:rowOff>
    </xdr:to>
    <xdr:sp macro="" textlink="">
      <xdr:nvSpPr>
        <xdr:cNvPr id="18" name="左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67200" y="1266825"/>
          <a:ext cx="523875" cy="628650"/>
        </a:xfrm>
        <a:prstGeom prst="lef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971550</xdr:colOff>
      <xdr:row>39</xdr:row>
      <xdr:rowOff>47625</xdr:rowOff>
    </xdr:from>
    <xdr:to>
      <xdr:col>8</xdr:col>
      <xdr:colOff>123825</xdr:colOff>
      <xdr:row>40</xdr:row>
      <xdr:rowOff>171450</xdr:rowOff>
    </xdr:to>
    <xdr:sp macro="[0]!印刷" textlink="">
      <xdr:nvSpPr>
        <xdr:cNvPr id="4" name="楕円 3">
          <a:extLst>
            <a:ext uri="{FF2B5EF4-FFF2-40B4-BE49-F238E27FC236}">
              <a16:creationId xmlns:a16="http://schemas.microsoft.com/office/drawing/2014/main" id="{2F2F2048-1C4D-4656-B5DC-3DF4C185A8A5}"/>
            </a:ext>
          </a:extLst>
        </xdr:cNvPr>
        <xdr:cNvSpPr/>
      </xdr:nvSpPr>
      <xdr:spPr>
        <a:xfrm>
          <a:off x="5676900" y="9591675"/>
          <a:ext cx="1038225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印　　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40"/>
  <sheetViews>
    <sheetView view="pageBreakPreview" topLeftCell="A2" zoomScale="90" zoomScaleNormal="100" zoomScaleSheetLayoutView="90" workbookViewId="0">
      <selection activeCell="G7" sqref="G7"/>
    </sheetView>
  </sheetViews>
  <sheetFormatPr defaultRowHeight="13.5" x14ac:dyDescent="0.15"/>
  <cols>
    <col min="1" max="1" width="2.75" customWidth="1"/>
    <col min="2" max="2" width="19.75" customWidth="1"/>
    <col min="3" max="3" width="11.125" style="2" customWidth="1"/>
    <col min="4" max="4" width="6.625" customWidth="1"/>
    <col min="5" max="5" width="3" customWidth="1"/>
    <col min="6" max="6" width="16.625" customWidth="1"/>
    <col min="7" max="7" width="14.5" customWidth="1"/>
    <col min="8" max="8" width="7.375" customWidth="1"/>
    <col min="9" max="9" width="3.5" customWidth="1"/>
    <col min="10" max="11" width="3" style="2" customWidth="1"/>
    <col min="12" max="12" width="4.75" customWidth="1"/>
    <col min="13" max="13" width="4.5" customWidth="1"/>
    <col min="14" max="14" width="5.75" customWidth="1"/>
    <col min="15" max="15" width="5.5" customWidth="1"/>
    <col min="16" max="16" width="3.5" customWidth="1"/>
    <col min="17" max="17" width="5.375" customWidth="1"/>
  </cols>
  <sheetData>
    <row r="1" spans="1:17" ht="25.5" x14ac:dyDescent="0.15">
      <c r="A1" s="1" t="s">
        <v>48</v>
      </c>
      <c r="B1" s="20"/>
      <c r="D1" s="19"/>
      <c r="E1" s="33"/>
      <c r="F1" s="29" t="s">
        <v>25</v>
      </c>
      <c r="G1" s="34"/>
    </row>
    <row r="2" spans="1:17" ht="8.4499999999999993" customHeight="1" x14ac:dyDescent="0.15">
      <c r="C2"/>
      <c r="O2" s="10"/>
    </row>
    <row r="3" spans="1:17" x14ac:dyDescent="0.15">
      <c r="A3" t="s">
        <v>18</v>
      </c>
      <c r="B3" s="6" t="s">
        <v>1</v>
      </c>
      <c r="C3" s="3">
        <v>40000</v>
      </c>
      <c r="D3" t="s">
        <v>30</v>
      </c>
      <c r="O3" s="10"/>
    </row>
    <row r="4" spans="1:17" ht="5.45" customHeight="1" x14ac:dyDescent="0.15">
      <c r="O4" s="10"/>
    </row>
    <row r="5" spans="1:17" x14ac:dyDescent="0.15">
      <c r="B5" s="6" t="s">
        <v>41</v>
      </c>
      <c r="C5" s="3">
        <v>30</v>
      </c>
      <c r="D5" t="s">
        <v>3</v>
      </c>
      <c r="F5" s="6" t="s">
        <v>59</v>
      </c>
      <c r="G5" s="3">
        <v>10</v>
      </c>
      <c r="H5" t="s">
        <v>55</v>
      </c>
      <c r="L5" s="15" t="s">
        <v>31</v>
      </c>
      <c r="M5" s="15"/>
      <c r="N5" s="15"/>
      <c r="O5" s="15"/>
      <c r="P5" s="15"/>
      <c r="Q5" s="15"/>
    </row>
    <row r="6" spans="1:17" x14ac:dyDescent="0.15">
      <c r="B6" s="6" t="s">
        <v>42</v>
      </c>
      <c r="C6" s="3">
        <v>0</v>
      </c>
      <c r="D6" t="s">
        <v>3</v>
      </c>
      <c r="F6" s="6" t="s">
        <v>56</v>
      </c>
      <c r="G6" s="3">
        <v>0</v>
      </c>
      <c r="H6" t="s">
        <v>57</v>
      </c>
      <c r="L6" s="145" t="s">
        <v>23</v>
      </c>
      <c r="M6" s="146"/>
      <c r="N6" s="14" t="s">
        <v>22</v>
      </c>
      <c r="O6" s="145" t="s">
        <v>23</v>
      </c>
      <c r="P6" s="146"/>
      <c r="Q6" s="14" t="s">
        <v>22</v>
      </c>
    </row>
    <row r="7" spans="1:17" x14ac:dyDescent="0.15">
      <c r="B7" s="6" t="s">
        <v>43</v>
      </c>
      <c r="C7" s="3">
        <v>0</v>
      </c>
      <c r="D7" t="s">
        <v>3</v>
      </c>
      <c r="F7" s="6" t="s">
        <v>47</v>
      </c>
      <c r="G7" s="32">
        <f>SUM(G5:G6)</f>
        <v>10</v>
      </c>
      <c r="H7" t="s">
        <v>46</v>
      </c>
      <c r="L7" s="16">
        <v>1</v>
      </c>
      <c r="M7" s="17" t="s">
        <v>7</v>
      </c>
      <c r="N7" s="18">
        <v>0.2</v>
      </c>
      <c r="O7" s="12">
        <v>20</v>
      </c>
      <c r="P7" s="13" t="s">
        <v>7</v>
      </c>
      <c r="Q7" s="14">
        <v>18.3</v>
      </c>
    </row>
    <row r="8" spans="1:17" x14ac:dyDescent="0.15">
      <c r="B8" s="6" t="s">
        <v>44</v>
      </c>
      <c r="C8" s="3">
        <v>0</v>
      </c>
      <c r="D8" t="s">
        <v>3</v>
      </c>
      <c r="F8" s="6" t="s">
        <v>6</v>
      </c>
      <c r="G8" s="11">
        <v>39</v>
      </c>
      <c r="H8" t="s">
        <v>5</v>
      </c>
      <c r="L8" s="12">
        <v>2</v>
      </c>
      <c r="M8" s="13" t="s">
        <v>7</v>
      </c>
      <c r="N8" s="14">
        <v>0.6</v>
      </c>
      <c r="O8" s="12">
        <v>21</v>
      </c>
      <c r="P8" s="13" t="s">
        <v>7</v>
      </c>
      <c r="Q8" s="14">
        <v>20.2</v>
      </c>
    </row>
    <row r="9" spans="1:17" x14ac:dyDescent="0.15">
      <c r="L9" s="16">
        <v>3</v>
      </c>
      <c r="M9" s="17" t="s">
        <v>7</v>
      </c>
      <c r="N9" s="18">
        <v>0.9</v>
      </c>
      <c r="O9" s="16">
        <v>22</v>
      </c>
      <c r="P9" s="17" t="s">
        <v>7</v>
      </c>
      <c r="Q9" s="18">
        <v>22.1</v>
      </c>
    </row>
    <row r="10" spans="1:17" x14ac:dyDescent="0.15">
      <c r="B10" s="6" t="s">
        <v>51</v>
      </c>
      <c r="C10" s="3">
        <v>0</v>
      </c>
      <c r="D10" t="s">
        <v>53</v>
      </c>
      <c r="L10" s="12">
        <v>4</v>
      </c>
      <c r="M10" s="13" t="s">
        <v>7</v>
      </c>
      <c r="N10" s="14">
        <v>1.6</v>
      </c>
      <c r="O10" s="12">
        <v>23</v>
      </c>
      <c r="P10" s="13" t="s">
        <v>7</v>
      </c>
      <c r="Q10" s="14">
        <v>24</v>
      </c>
    </row>
    <row r="11" spans="1:17" x14ac:dyDescent="0.15">
      <c r="B11" s="6" t="s">
        <v>52</v>
      </c>
      <c r="C11" s="3">
        <v>0</v>
      </c>
      <c r="D11" t="s">
        <v>53</v>
      </c>
      <c r="L11" s="16">
        <v>5</v>
      </c>
      <c r="M11" s="17" t="s">
        <v>7</v>
      </c>
      <c r="N11" s="18">
        <v>2.1</v>
      </c>
      <c r="O11" s="16">
        <v>24</v>
      </c>
      <c r="P11" s="17" t="s">
        <v>7</v>
      </c>
      <c r="Q11" s="18">
        <v>25.8</v>
      </c>
    </row>
    <row r="12" spans="1:17" x14ac:dyDescent="0.15">
      <c r="L12" s="12">
        <v>6</v>
      </c>
      <c r="M12" s="13" t="s">
        <v>7</v>
      </c>
      <c r="N12" s="14">
        <v>2.7</v>
      </c>
      <c r="O12" s="12">
        <v>25</v>
      </c>
      <c r="P12" s="13" t="s">
        <v>7</v>
      </c>
      <c r="Q12" s="14">
        <v>31.5</v>
      </c>
    </row>
    <row r="13" spans="1:17" x14ac:dyDescent="0.15">
      <c r="B13" s="6" t="s">
        <v>4</v>
      </c>
      <c r="C13" s="3">
        <v>3</v>
      </c>
      <c r="D13" t="s">
        <v>5</v>
      </c>
      <c r="L13" s="16">
        <v>7</v>
      </c>
      <c r="M13" s="17" t="s">
        <v>7</v>
      </c>
      <c r="N13" s="18">
        <v>3.4</v>
      </c>
      <c r="O13" s="16">
        <v>26</v>
      </c>
      <c r="P13" s="17" t="s">
        <v>7</v>
      </c>
      <c r="Q13" s="18">
        <v>33.299999999999997</v>
      </c>
    </row>
    <row r="14" spans="1:17" x14ac:dyDescent="0.15">
      <c r="L14" s="12">
        <v>8</v>
      </c>
      <c r="M14" s="13" t="s">
        <v>7</v>
      </c>
      <c r="N14" s="14">
        <v>4.2</v>
      </c>
      <c r="O14" s="12">
        <v>27</v>
      </c>
      <c r="P14" s="13" t="s">
        <v>7</v>
      </c>
      <c r="Q14" s="14">
        <v>35.200000000000003</v>
      </c>
    </row>
    <row r="15" spans="1:17" x14ac:dyDescent="0.15">
      <c r="L15" s="16">
        <v>9</v>
      </c>
      <c r="M15" s="17" t="s">
        <v>7</v>
      </c>
      <c r="N15" s="18">
        <v>5</v>
      </c>
      <c r="O15" s="16">
        <v>28</v>
      </c>
      <c r="P15" s="17" t="s">
        <v>7</v>
      </c>
      <c r="Q15" s="18">
        <v>36</v>
      </c>
    </row>
    <row r="16" spans="1:17" x14ac:dyDescent="0.15">
      <c r="L16" s="12">
        <v>10</v>
      </c>
      <c r="M16" s="13" t="s">
        <v>7</v>
      </c>
      <c r="N16" s="14">
        <v>5.8</v>
      </c>
      <c r="O16" s="12">
        <v>29</v>
      </c>
      <c r="P16" s="13" t="s">
        <v>7</v>
      </c>
      <c r="Q16" s="14">
        <v>36.700000000000003</v>
      </c>
    </row>
    <row r="17" spans="1:17" x14ac:dyDescent="0.15">
      <c r="E17" s="147" t="s">
        <v>49</v>
      </c>
      <c r="F17" s="148"/>
      <c r="G17" s="148"/>
      <c r="H17" s="148"/>
      <c r="L17" s="16">
        <v>11</v>
      </c>
      <c r="M17" s="17" t="s">
        <v>7</v>
      </c>
      <c r="N17" s="18">
        <v>6.8</v>
      </c>
      <c r="O17" s="16">
        <v>30</v>
      </c>
      <c r="P17" s="17" t="s">
        <v>7</v>
      </c>
      <c r="Q17" s="18">
        <v>37.5</v>
      </c>
    </row>
    <row r="18" spans="1:17" x14ac:dyDescent="0.15">
      <c r="E18" s="30" t="s">
        <v>50</v>
      </c>
      <c r="F18" s="31"/>
      <c r="G18" s="31"/>
      <c r="H18" s="31"/>
      <c r="L18" s="12">
        <v>12</v>
      </c>
      <c r="M18" s="13" t="s">
        <v>7</v>
      </c>
      <c r="N18" s="14">
        <v>7.6</v>
      </c>
      <c r="O18" s="12">
        <v>31</v>
      </c>
      <c r="P18" s="13" t="s">
        <v>7</v>
      </c>
      <c r="Q18" s="14">
        <v>38.200000000000003</v>
      </c>
    </row>
    <row r="19" spans="1:17" ht="14.25" customHeight="1" x14ac:dyDescent="0.15">
      <c r="L19" s="16">
        <v>13</v>
      </c>
      <c r="M19" s="17" t="s">
        <v>7</v>
      </c>
      <c r="N19" s="18">
        <v>8.5</v>
      </c>
      <c r="O19" s="16">
        <v>32</v>
      </c>
      <c r="P19" s="17" t="s">
        <v>7</v>
      </c>
      <c r="Q19" s="18">
        <v>39</v>
      </c>
    </row>
    <row r="20" spans="1:17" x14ac:dyDescent="0.15">
      <c r="A20" t="s">
        <v>18</v>
      </c>
      <c r="B20" t="s">
        <v>14</v>
      </c>
      <c r="L20" s="12">
        <v>14</v>
      </c>
      <c r="M20" s="13" t="s">
        <v>7</v>
      </c>
      <c r="N20" s="14">
        <v>9.6</v>
      </c>
      <c r="O20" s="12">
        <v>33</v>
      </c>
      <c r="P20" s="13" t="s">
        <v>7</v>
      </c>
      <c r="Q20" s="14">
        <v>39.1</v>
      </c>
    </row>
    <row r="21" spans="1:17" x14ac:dyDescent="0.15">
      <c r="B21" s="6" t="s">
        <v>0</v>
      </c>
      <c r="C21" s="7">
        <f>C3</f>
        <v>40000</v>
      </c>
      <c r="D21" s="8" t="s">
        <v>8</v>
      </c>
      <c r="E21" s="8"/>
      <c r="F21" s="8"/>
      <c r="L21" s="12">
        <v>15</v>
      </c>
      <c r="M21" s="13" t="s">
        <v>7</v>
      </c>
      <c r="N21" s="14">
        <v>10.8</v>
      </c>
      <c r="O21" s="16">
        <v>34</v>
      </c>
      <c r="P21" s="17" t="s">
        <v>7</v>
      </c>
      <c r="Q21" s="18">
        <v>39.299999999999997</v>
      </c>
    </row>
    <row r="22" spans="1:17" x14ac:dyDescent="0.15">
      <c r="B22" s="6" t="s">
        <v>13</v>
      </c>
      <c r="C22" s="7">
        <f>C3/153</f>
        <v>261.43790849673201</v>
      </c>
      <c r="D22" s="8" t="s">
        <v>8</v>
      </c>
      <c r="E22" s="8"/>
      <c r="F22" t="s">
        <v>28</v>
      </c>
      <c r="I22" s="2"/>
      <c r="L22" s="12">
        <v>16</v>
      </c>
      <c r="M22" s="13" t="s">
        <v>7</v>
      </c>
      <c r="N22" s="14">
        <v>12</v>
      </c>
      <c r="O22" s="12">
        <v>35</v>
      </c>
      <c r="P22" s="13" t="s">
        <v>7</v>
      </c>
      <c r="Q22" s="14">
        <v>39.4</v>
      </c>
    </row>
    <row r="23" spans="1:17" x14ac:dyDescent="0.15">
      <c r="B23" s="6" t="s">
        <v>33</v>
      </c>
      <c r="C23" s="7">
        <f>C22*1.25*C5</f>
        <v>9803.9215686274511</v>
      </c>
      <c r="D23" s="8" t="s">
        <v>8</v>
      </c>
      <c r="E23" s="8"/>
      <c r="F23" s="143" t="s">
        <v>35</v>
      </c>
      <c r="G23" s="144"/>
      <c r="H23" s="23">
        <f>C22*1.25</f>
        <v>326.79738562091501</v>
      </c>
      <c r="I23" s="9" t="s">
        <v>2</v>
      </c>
      <c r="L23" s="16">
        <v>17</v>
      </c>
      <c r="M23" s="17" t="s">
        <v>7</v>
      </c>
      <c r="N23" s="18">
        <v>13.4</v>
      </c>
      <c r="O23" s="16">
        <v>36</v>
      </c>
      <c r="P23" s="17" t="s">
        <v>7</v>
      </c>
      <c r="Q23" s="18">
        <v>39.6</v>
      </c>
    </row>
    <row r="24" spans="1:17" x14ac:dyDescent="0.15">
      <c r="B24" s="6" t="s">
        <v>34</v>
      </c>
      <c r="C24" s="7">
        <f>C22*1.5*C6</f>
        <v>0</v>
      </c>
      <c r="D24" s="8" t="s">
        <v>8</v>
      </c>
      <c r="E24" s="8"/>
      <c r="F24" s="143" t="s">
        <v>36</v>
      </c>
      <c r="G24" s="144"/>
      <c r="H24" s="23">
        <f>C22*1.5</f>
        <v>392.15686274509801</v>
      </c>
      <c r="I24" s="9" t="s">
        <v>2</v>
      </c>
      <c r="L24" s="12">
        <v>18</v>
      </c>
      <c r="M24" s="13" t="s">
        <v>7</v>
      </c>
      <c r="N24" s="14">
        <v>14.9</v>
      </c>
      <c r="O24" s="12">
        <v>37</v>
      </c>
      <c r="P24" s="13" t="s">
        <v>7</v>
      </c>
      <c r="Q24" s="14">
        <v>40</v>
      </c>
    </row>
    <row r="25" spans="1:17" x14ac:dyDescent="0.15">
      <c r="B25" s="6" t="s">
        <v>37</v>
      </c>
      <c r="C25" s="7">
        <f>C22*1.35*C7</f>
        <v>0</v>
      </c>
      <c r="D25" s="8" t="s">
        <v>8</v>
      </c>
      <c r="E25" s="8"/>
      <c r="F25" s="143" t="s">
        <v>39</v>
      </c>
      <c r="G25" s="144"/>
      <c r="H25" s="23">
        <f>C22*1.35</f>
        <v>352.94117647058823</v>
      </c>
      <c r="I25" s="9" t="s">
        <v>2</v>
      </c>
      <c r="L25" s="26">
        <v>19</v>
      </c>
      <c r="M25" s="27" t="s">
        <v>7</v>
      </c>
      <c r="N25" s="28">
        <v>16.5</v>
      </c>
      <c r="O25" s="15"/>
      <c r="P25" s="15"/>
      <c r="Q25" s="15"/>
    </row>
    <row r="26" spans="1:17" x14ac:dyDescent="0.15">
      <c r="B26" s="6" t="s">
        <v>38</v>
      </c>
      <c r="C26" s="7">
        <f>C22*1.6*C8</f>
        <v>0</v>
      </c>
      <c r="D26" s="8" t="s">
        <v>8</v>
      </c>
      <c r="E26" s="8"/>
      <c r="F26" s="143" t="s">
        <v>40</v>
      </c>
      <c r="G26" s="144"/>
      <c r="H26" s="23">
        <f>C22*1.6</f>
        <v>418.30065359477123</v>
      </c>
      <c r="I26" s="9" t="s">
        <v>2</v>
      </c>
      <c r="O26" s="10"/>
    </row>
    <row r="27" spans="1:17" x14ac:dyDescent="0.15">
      <c r="B27" s="6" t="s">
        <v>9</v>
      </c>
      <c r="C27" s="7">
        <f>(C21/172)*1.5*2*C10</f>
        <v>0</v>
      </c>
      <c r="D27" s="8" t="s">
        <v>8</v>
      </c>
      <c r="E27" s="8"/>
      <c r="F27" s="142" t="s">
        <v>26</v>
      </c>
      <c r="G27" s="142"/>
      <c r="H27" s="24">
        <f>C22*1.5*2</f>
        <v>784.31372549019602</v>
      </c>
      <c r="I27" s="9" t="s">
        <v>2</v>
      </c>
      <c r="O27" s="10"/>
    </row>
    <row r="28" spans="1:17" x14ac:dyDescent="0.15">
      <c r="B28" s="6" t="s">
        <v>10</v>
      </c>
      <c r="C28" s="7">
        <f>(C21/172)*1.5*5*C11</f>
        <v>0</v>
      </c>
      <c r="D28" s="8" t="s">
        <v>8</v>
      </c>
      <c r="E28" s="8"/>
      <c r="F28" s="142" t="s">
        <v>27</v>
      </c>
      <c r="G28" s="142"/>
      <c r="H28" s="24">
        <f>C22*1.5*5</f>
        <v>1960.7843137254899</v>
      </c>
      <c r="I28" s="9" t="s">
        <v>2</v>
      </c>
      <c r="O28" s="10"/>
    </row>
    <row r="29" spans="1:17" ht="14.25" thickBot="1" x14ac:dyDescent="0.2">
      <c r="B29" s="140" t="s">
        <v>24</v>
      </c>
      <c r="C29" s="141"/>
      <c r="D29" s="141"/>
      <c r="E29" s="141"/>
      <c r="F29" s="141"/>
      <c r="G29" s="141"/>
      <c r="H29" s="141"/>
      <c r="I29" s="141"/>
      <c r="O29" s="10"/>
    </row>
    <row r="30" spans="1:17" ht="19.5" thickBot="1" x14ac:dyDescent="0.2">
      <c r="C30" s="138" t="s">
        <v>21</v>
      </c>
      <c r="D30" s="139"/>
      <c r="E30" s="25"/>
      <c r="F30" s="4">
        <f>C3+C23+C24+C25+C26+C27+C28</f>
        <v>49803.921568627455</v>
      </c>
      <c r="G30" s="5" t="s">
        <v>8</v>
      </c>
      <c r="I30" s="2"/>
      <c r="J30"/>
      <c r="K30"/>
    </row>
    <row r="31" spans="1:17" ht="4.9000000000000004" customHeight="1" x14ac:dyDescent="0.15">
      <c r="O31" s="10"/>
    </row>
    <row r="32" spans="1:17" x14ac:dyDescent="0.15">
      <c r="A32" t="s">
        <v>17</v>
      </c>
      <c r="B32" t="s">
        <v>15</v>
      </c>
      <c r="O32" s="10"/>
    </row>
    <row r="33" spans="1:15" ht="14.25" thickBot="1" x14ac:dyDescent="0.2">
      <c r="B33" s="6" t="s">
        <v>11</v>
      </c>
      <c r="C33" s="7">
        <f>C3*C13</f>
        <v>120000</v>
      </c>
      <c r="D33" s="8" t="s">
        <v>8</v>
      </c>
      <c r="E33" s="8"/>
      <c r="F33" s="8"/>
      <c r="O33" s="10"/>
    </row>
    <row r="34" spans="1:15" ht="19.5" thickBot="1" x14ac:dyDescent="0.2">
      <c r="C34" s="138" t="s">
        <v>12</v>
      </c>
      <c r="D34" s="139"/>
      <c r="E34" s="25"/>
      <c r="F34" s="4">
        <f>(F30*12)+C33</f>
        <v>717647.0588235294</v>
      </c>
      <c r="G34" s="5" t="s">
        <v>8</v>
      </c>
      <c r="I34" s="2"/>
      <c r="J34"/>
      <c r="K34"/>
    </row>
    <row r="35" spans="1:15" ht="4.9000000000000004" customHeight="1" x14ac:dyDescent="0.15">
      <c r="O35" s="10"/>
    </row>
    <row r="36" spans="1:15" x14ac:dyDescent="0.15">
      <c r="A36" t="s">
        <v>19</v>
      </c>
      <c r="B36" t="s">
        <v>16</v>
      </c>
      <c r="O36" s="10"/>
    </row>
    <row r="37" spans="1:15" x14ac:dyDescent="0.15">
      <c r="B37" s="6" t="s">
        <v>32</v>
      </c>
      <c r="C37" s="7">
        <f>F34*G5</f>
        <v>7176470.5882352944</v>
      </c>
      <c r="D37" s="8" t="s">
        <v>8</v>
      </c>
      <c r="E37" s="8"/>
      <c r="F37" s="8"/>
      <c r="O37" s="10"/>
    </row>
    <row r="38" spans="1:15" ht="14.25" thickBot="1" x14ac:dyDescent="0.2">
      <c r="B38" s="6" t="s">
        <v>29</v>
      </c>
      <c r="C38" s="22">
        <f>C3*G8</f>
        <v>1560000</v>
      </c>
      <c r="D38" s="8" t="s">
        <v>8</v>
      </c>
      <c r="E38" s="8"/>
      <c r="F38" s="8"/>
      <c r="O38" s="10"/>
    </row>
    <row r="39" spans="1:15" ht="19.5" thickBot="1" x14ac:dyDescent="0.2">
      <c r="C39" s="138" t="s">
        <v>20</v>
      </c>
      <c r="D39" s="139"/>
      <c r="E39" s="25"/>
      <c r="F39" s="21">
        <f>C37+C38</f>
        <v>8736470.5882352944</v>
      </c>
      <c r="G39" s="5" t="s">
        <v>8</v>
      </c>
      <c r="I39" s="2"/>
      <c r="J39"/>
      <c r="K39"/>
    </row>
    <row r="40" spans="1:15" x14ac:dyDescent="0.15">
      <c r="O40" s="10"/>
    </row>
  </sheetData>
  <sheetProtection formatCells="0" formatColumns="0" formatRows="0" insertColumns="0" insertRows="0" insertHyperlinks="0" deleteColumns="0" deleteRows="0" sort="0" autoFilter="0" pivotTables="0"/>
  <protectedRanges>
    <protectedRange sqref="C3 C5:C8 C10:C11 C13 G5:G8" name="範囲1"/>
  </protectedRanges>
  <mergeCells count="13">
    <mergeCell ref="L6:M6"/>
    <mergeCell ref="O6:P6"/>
    <mergeCell ref="E17:H17"/>
    <mergeCell ref="C30:D30"/>
    <mergeCell ref="C34:D34"/>
    <mergeCell ref="F25:G25"/>
    <mergeCell ref="F24:G24"/>
    <mergeCell ref="F23:G23"/>
    <mergeCell ref="C39:D39"/>
    <mergeCell ref="B29:I29"/>
    <mergeCell ref="F27:G27"/>
    <mergeCell ref="F28:G28"/>
    <mergeCell ref="F26:G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P57"/>
  <sheetViews>
    <sheetView tabSelected="1" workbookViewId="0">
      <selection activeCell="A2" sqref="A2"/>
    </sheetView>
  </sheetViews>
  <sheetFormatPr defaultRowHeight="13.5" x14ac:dyDescent="0.15"/>
  <cols>
    <col min="1" max="1" width="3.5" style="97" customWidth="1"/>
    <col min="2" max="2" width="20.25" customWidth="1"/>
    <col min="3" max="3" width="15" customWidth="1"/>
    <col min="4" max="4" width="1" customWidth="1"/>
    <col min="5" max="5" width="15.375" customWidth="1"/>
    <col min="6" max="6" width="6.625" style="36" customWidth="1"/>
    <col min="7" max="7" width="14.125" style="36" customWidth="1"/>
    <col min="8" max="8" width="10.625" style="36" customWidth="1"/>
    <col min="9" max="9" width="2.25" style="81" customWidth="1"/>
    <col min="10" max="10" width="3.375" style="36" customWidth="1"/>
    <col min="11" max="11" width="3.5" customWidth="1"/>
    <col min="12" max="12" width="7.375" customWidth="1"/>
    <col min="13" max="13" width="8.375" customWidth="1"/>
    <col min="14" max="14" width="9" style="35"/>
  </cols>
  <sheetData>
    <row r="1" spans="1:16" ht="39" customHeight="1" x14ac:dyDescent="0.15">
      <c r="A1" s="152" t="s">
        <v>71</v>
      </c>
      <c r="B1" s="152"/>
      <c r="C1" s="152"/>
      <c r="D1" s="152"/>
      <c r="E1" s="152"/>
      <c r="F1" s="152"/>
      <c r="G1" s="152"/>
      <c r="H1" s="152"/>
      <c r="I1" s="72"/>
      <c r="J1" s="49"/>
      <c r="K1" s="50"/>
      <c r="L1" s="38"/>
      <c r="M1" s="37"/>
      <c r="N1" s="39"/>
      <c r="O1" s="37"/>
    </row>
    <row r="2" spans="1:16" ht="18.95" customHeight="1" thickBot="1" x14ac:dyDescent="0.2">
      <c r="A2" s="68"/>
      <c r="B2" s="155" t="s">
        <v>60</v>
      </c>
      <c r="C2" s="156"/>
      <c r="D2" s="69"/>
      <c r="E2" s="116"/>
      <c r="F2" s="82"/>
      <c r="G2" s="82"/>
      <c r="H2" s="52"/>
      <c r="I2" s="52"/>
      <c r="J2" s="57"/>
      <c r="K2" s="37"/>
      <c r="L2" s="165" t="s">
        <v>31</v>
      </c>
      <c r="M2" s="165"/>
      <c r="N2" s="165"/>
      <c r="O2" s="37"/>
    </row>
    <row r="3" spans="1:16" ht="18.95" customHeight="1" thickTop="1" x14ac:dyDescent="0.15">
      <c r="A3" s="68"/>
      <c r="B3" s="153" t="s">
        <v>61</v>
      </c>
      <c r="C3" s="154"/>
      <c r="D3" s="90"/>
      <c r="E3" s="115"/>
      <c r="F3" s="83"/>
      <c r="G3" s="63"/>
      <c r="H3" s="58"/>
      <c r="I3" s="53"/>
      <c r="J3" s="58"/>
      <c r="K3" s="108"/>
      <c r="L3" s="176" t="s">
        <v>23</v>
      </c>
      <c r="M3" s="177"/>
      <c r="N3" s="65" t="s">
        <v>22</v>
      </c>
    </row>
    <row r="4" spans="1:16" ht="18.95" customHeight="1" x14ac:dyDescent="0.15">
      <c r="A4" s="68"/>
      <c r="B4" s="157" t="s">
        <v>62</v>
      </c>
      <c r="C4" s="158"/>
      <c r="D4" s="90"/>
      <c r="E4" s="107"/>
      <c r="F4" s="84"/>
      <c r="G4" s="81"/>
      <c r="H4" s="81"/>
      <c r="I4" s="53"/>
      <c r="J4" s="58"/>
      <c r="K4" s="109"/>
      <c r="L4" s="41">
        <v>1</v>
      </c>
      <c r="M4" s="41" t="s">
        <v>7</v>
      </c>
      <c r="N4" s="66">
        <v>0.2</v>
      </c>
    </row>
    <row r="5" spans="1:16" ht="18.95" customHeight="1" x14ac:dyDescent="0.15">
      <c r="A5" s="68"/>
      <c r="B5" s="157" t="s">
        <v>63</v>
      </c>
      <c r="C5" s="158"/>
      <c r="D5" s="90"/>
      <c r="E5" s="107"/>
      <c r="F5" s="84"/>
      <c r="G5" s="81"/>
      <c r="H5" s="81"/>
      <c r="I5" s="53"/>
      <c r="J5" s="58"/>
      <c r="K5" s="64"/>
      <c r="L5" s="42">
        <v>2</v>
      </c>
      <c r="M5" s="43" t="s">
        <v>7</v>
      </c>
      <c r="N5" s="110">
        <v>0.6</v>
      </c>
      <c r="O5" s="8"/>
      <c r="P5" s="8"/>
    </row>
    <row r="6" spans="1:16" ht="18.95" customHeight="1" thickBot="1" x14ac:dyDescent="0.2">
      <c r="A6" s="68"/>
      <c r="B6" s="179" t="s">
        <v>64</v>
      </c>
      <c r="C6" s="180"/>
      <c r="D6" s="90"/>
      <c r="E6" s="117"/>
      <c r="F6" s="84"/>
      <c r="G6" s="81"/>
      <c r="H6" s="81"/>
      <c r="I6" s="53"/>
      <c r="J6" s="58"/>
      <c r="K6" s="64"/>
      <c r="L6" s="40">
        <v>3</v>
      </c>
      <c r="M6" s="41" t="s">
        <v>7</v>
      </c>
      <c r="N6" s="111">
        <v>0.9</v>
      </c>
    </row>
    <row r="7" spans="1:16" ht="18.95" customHeight="1" thickTop="1" thickBot="1" x14ac:dyDescent="0.2">
      <c r="A7" s="68"/>
      <c r="B7" s="149" t="s">
        <v>65</v>
      </c>
      <c r="C7" s="150"/>
      <c r="D7" s="70"/>
      <c r="E7" s="118"/>
      <c r="F7" s="85"/>
      <c r="G7" s="81"/>
      <c r="H7" s="81"/>
      <c r="I7" s="54"/>
      <c r="J7" s="59"/>
      <c r="K7" s="64"/>
      <c r="L7" s="42">
        <v>4</v>
      </c>
      <c r="M7" s="43" t="s">
        <v>7</v>
      </c>
      <c r="N7" s="110">
        <v>1.6</v>
      </c>
    </row>
    <row r="8" spans="1:16" ht="18.95" customHeight="1" thickBot="1" x14ac:dyDescent="0.2">
      <c r="A8" s="68"/>
      <c r="B8" s="170" t="s">
        <v>66</v>
      </c>
      <c r="C8" s="171"/>
      <c r="D8" s="70"/>
      <c r="E8" s="119"/>
      <c r="F8" s="85"/>
      <c r="G8" s="81"/>
      <c r="H8" s="81"/>
      <c r="I8" s="54"/>
      <c r="J8" s="59"/>
      <c r="K8" s="64"/>
      <c r="L8" s="40">
        <v>5</v>
      </c>
      <c r="M8" s="41" t="s">
        <v>7</v>
      </c>
      <c r="N8" s="112">
        <v>2.1</v>
      </c>
      <c r="P8" s="8"/>
    </row>
    <row r="9" spans="1:16" ht="18.95" customHeight="1" thickTop="1" thickBot="1" x14ac:dyDescent="0.2">
      <c r="A9" s="68"/>
      <c r="B9" s="172" t="s">
        <v>67</v>
      </c>
      <c r="C9" s="173"/>
      <c r="D9" s="71"/>
      <c r="E9" s="120"/>
      <c r="F9" s="86"/>
      <c r="G9" s="81"/>
      <c r="H9" s="81"/>
      <c r="I9" s="55"/>
      <c r="J9" s="60"/>
      <c r="K9" s="44"/>
      <c r="L9" s="42">
        <v>6</v>
      </c>
      <c r="M9" s="43" t="s">
        <v>7</v>
      </c>
      <c r="N9" s="110">
        <v>2.7</v>
      </c>
    </row>
    <row r="10" spans="1:16" ht="18.95" customHeight="1" thickTop="1" thickBot="1" x14ac:dyDescent="0.2">
      <c r="A10" s="68"/>
      <c r="B10" s="174" t="s">
        <v>54</v>
      </c>
      <c r="C10" s="175"/>
      <c r="D10" s="71"/>
      <c r="E10" s="121"/>
      <c r="F10" s="87"/>
      <c r="G10" s="81"/>
      <c r="H10" s="81"/>
      <c r="I10" s="74"/>
      <c r="J10" s="62"/>
      <c r="K10" s="44"/>
      <c r="L10" s="40">
        <v>7</v>
      </c>
      <c r="M10" s="41" t="s">
        <v>7</v>
      </c>
      <c r="N10" s="66">
        <v>3.4</v>
      </c>
    </row>
    <row r="11" spans="1:16" ht="18.95" customHeight="1" thickTop="1" x14ac:dyDescent="0.15">
      <c r="A11" s="68"/>
      <c r="B11" s="172" t="s">
        <v>45</v>
      </c>
      <c r="C11" s="173"/>
      <c r="D11" s="71"/>
      <c r="E11" s="122"/>
      <c r="F11" s="88"/>
      <c r="G11" s="81"/>
      <c r="H11" s="81"/>
      <c r="I11" s="56"/>
      <c r="J11" s="61"/>
      <c r="K11" s="37"/>
      <c r="L11" s="42">
        <v>8</v>
      </c>
      <c r="M11" s="43" t="s">
        <v>7</v>
      </c>
      <c r="N11" s="65">
        <v>4.2</v>
      </c>
    </row>
    <row r="12" spans="1:16" ht="18.95" customHeight="1" x14ac:dyDescent="0.4">
      <c r="A12" s="68"/>
      <c r="B12" s="68"/>
      <c r="C12" s="68"/>
      <c r="D12" s="68"/>
      <c r="E12" s="89"/>
      <c r="F12" s="75"/>
      <c r="G12" s="81"/>
      <c r="H12" s="81"/>
      <c r="I12" s="75"/>
      <c r="J12" s="47"/>
      <c r="K12" s="37"/>
      <c r="L12" s="40">
        <v>9</v>
      </c>
      <c r="M12" s="41" t="s">
        <v>7</v>
      </c>
      <c r="N12" s="66">
        <v>5</v>
      </c>
    </row>
    <row r="13" spans="1:16" ht="18.95" customHeight="1" thickBot="1" x14ac:dyDescent="0.45">
      <c r="A13" s="68"/>
      <c r="B13" s="68"/>
      <c r="C13" s="68"/>
      <c r="D13" s="68"/>
      <c r="E13" s="89"/>
      <c r="F13" s="75"/>
      <c r="G13" s="75"/>
      <c r="H13" s="75"/>
      <c r="I13" s="75"/>
      <c r="J13" s="123"/>
      <c r="K13" s="124"/>
      <c r="L13" s="42">
        <v>10</v>
      </c>
      <c r="M13" s="43" t="s">
        <v>7</v>
      </c>
      <c r="N13" s="65">
        <v>5.8</v>
      </c>
    </row>
    <row r="14" spans="1:16" ht="18.95" customHeight="1" thickBot="1" x14ac:dyDescent="0.45">
      <c r="A14" s="68"/>
      <c r="B14" s="98" t="s">
        <v>58</v>
      </c>
      <c r="C14" s="99">
        <f>SUM((60-E10)+E11)</f>
        <v>60</v>
      </c>
      <c r="D14" s="51"/>
      <c r="E14" s="91"/>
      <c r="F14" s="75"/>
      <c r="G14" s="75"/>
      <c r="H14" s="75"/>
      <c r="I14" s="75"/>
      <c r="J14" s="123"/>
      <c r="K14" s="125"/>
      <c r="L14" s="40">
        <v>11</v>
      </c>
      <c r="M14" s="41" t="s">
        <v>7</v>
      </c>
      <c r="N14" s="66">
        <v>6.8</v>
      </c>
    </row>
    <row r="15" spans="1:16" ht="18.95" customHeight="1" thickBot="1" x14ac:dyDescent="0.45">
      <c r="A15" s="68"/>
      <c r="B15" s="98" t="s">
        <v>6</v>
      </c>
      <c r="C15" s="100" t="e">
        <f>VLOOKUP(C14,L4:N46,3,)</f>
        <v>#N/A</v>
      </c>
      <c r="D15" s="92"/>
      <c r="E15" s="128"/>
      <c r="F15" s="123"/>
      <c r="G15" s="123"/>
      <c r="H15" s="123"/>
      <c r="I15" s="123"/>
      <c r="J15" s="123"/>
      <c r="K15" s="178"/>
      <c r="L15" s="42">
        <v>12</v>
      </c>
      <c r="M15" s="43" t="s">
        <v>7</v>
      </c>
      <c r="N15" s="65">
        <v>7.6</v>
      </c>
    </row>
    <row r="16" spans="1:16" ht="18.95" customHeight="1" x14ac:dyDescent="0.4">
      <c r="A16" s="68"/>
      <c r="B16" s="73"/>
      <c r="C16" s="92"/>
      <c r="D16" s="92"/>
      <c r="E16" s="91"/>
      <c r="F16" s="123"/>
      <c r="G16" s="123"/>
      <c r="H16" s="123"/>
      <c r="I16" s="123"/>
      <c r="J16" s="123"/>
      <c r="K16" s="178"/>
      <c r="L16" s="40">
        <v>13</v>
      </c>
      <c r="M16" s="41" t="s">
        <v>7</v>
      </c>
      <c r="N16" s="66">
        <v>8.5</v>
      </c>
    </row>
    <row r="17" spans="1:14" ht="18.95" customHeight="1" thickBot="1" x14ac:dyDescent="0.45">
      <c r="A17" s="68"/>
      <c r="B17" s="68"/>
      <c r="C17" s="89"/>
      <c r="D17" s="89"/>
      <c r="E17" s="91"/>
      <c r="F17" s="123"/>
      <c r="G17" s="123"/>
      <c r="H17" s="123"/>
      <c r="I17" s="123"/>
      <c r="J17" s="123"/>
      <c r="K17" s="178"/>
      <c r="L17" s="42">
        <v>14</v>
      </c>
      <c r="M17" s="43" t="s">
        <v>7</v>
      </c>
      <c r="N17" s="65">
        <v>9.6</v>
      </c>
    </row>
    <row r="18" spans="1:14" ht="18.95" customHeight="1" thickBot="1" x14ac:dyDescent="0.45">
      <c r="A18" s="68"/>
      <c r="B18" s="101" t="s">
        <v>0</v>
      </c>
      <c r="C18" s="137">
        <f t="shared" ref="C18" si="0">E2</f>
        <v>0</v>
      </c>
      <c r="D18" s="93"/>
      <c r="E18" s="91"/>
      <c r="F18" s="76"/>
      <c r="G18" s="76"/>
      <c r="H18" s="76"/>
      <c r="I18" s="76"/>
      <c r="J18" s="126"/>
      <c r="K18" s="127"/>
      <c r="L18" s="42">
        <v>15</v>
      </c>
      <c r="M18" s="43" t="s">
        <v>7</v>
      </c>
      <c r="N18" s="65">
        <v>10.8</v>
      </c>
    </row>
    <row r="19" spans="1:14" ht="18.95" customHeight="1" thickBot="1" x14ac:dyDescent="0.2">
      <c r="A19" s="68"/>
      <c r="B19" s="101" t="s">
        <v>13</v>
      </c>
      <c r="C19" s="102">
        <f>E2/153</f>
        <v>0</v>
      </c>
      <c r="D19" s="93"/>
      <c r="E19" s="77"/>
      <c r="F19" s="77"/>
      <c r="G19" s="77"/>
      <c r="H19" s="77"/>
      <c r="I19" s="77"/>
      <c r="J19" s="124"/>
      <c r="K19" s="128"/>
      <c r="L19" s="42">
        <v>16</v>
      </c>
      <c r="M19" s="43" t="s">
        <v>7</v>
      </c>
      <c r="N19" s="65">
        <v>12</v>
      </c>
    </row>
    <row r="20" spans="1:14" ht="18.95" customHeight="1" thickBot="1" x14ac:dyDescent="0.2">
      <c r="A20" s="68"/>
      <c r="B20" s="101" t="s">
        <v>33</v>
      </c>
      <c r="C20" s="102">
        <f>C19*1.25*E3</f>
        <v>0</v>
      </c>
      <c r="D20" s="93"/>
      <c r="E20" s="151" t="s">
        <v>35</v>
      </c>
      <c r="F20" s="151"/>
      <c r="G20" s="151"/>
      <c r="H20" s="103">
        <f>C19*1.25</f>
        <v>0</v>
      </c>
      <c r="I20" s="78"/>
      <c r="J20" s="129"/>
      <c r="K20" s="128"/>
      <c r="L20" s="40">
        <v>17</v>
      </c>
      <c r="M20" s="41" t="s">
        <v>7</v>
      </c>
      <c r="N20" s="66">
        <v>13.4</v>
      </c>
    </row>
    <row r="21" spans="1:14" ht="18.95" customHeight="1" thickBot="1" x14ac:dyDescent="0.2">
      <c r="A21" s="68"/>
      <c r="B21" s="101" t="s">
        <v>34</v>
      </c>
      <c r="C21" s="102">
        <f>C19*1.5*E4</f>
        <v>0</v>
      </c>
      <c r="D21" s="93"/>
      <c r="E21" s="151" t="s">
        <v>36</v>
      </c>
      <c r="F21" s="151"/>
      <c r="G21" s="151"/>
      <c r="H21" s="103">
        <f>C19*1.5</f>
        <v>0</v>
      </c>
      <c r="I21" s="78"/>
      <c r="J21" s="129"/>
      <c r="K21" s="128"/>
      <c r="L21" s="42">
        <v>18</v>
      </c>
      <c r="M21" s="43" t="s">
        <v>7</v>
      </c>
      <c r="N21" s="65">
        <v>14.9</v>
      </c>
    </row>
    <row r="22" spans="1:14" ht="18.95" customHeight="1" thickBot="1" x14ac:dyDescent="0.2">
      <c r="A22" s="68"/>
      <c r="B22" s="101" t="s">
        <v>37</v>
      </c>
      <c r="C22" s="102">
        <f>C19*1.35*E5</f>
        <v>0</v>
      </c>
      <c r="D22" s="93"/>
      <c r="E22" s="151" t="s">
        <v>39</v>
      </c>
      <c r="F22" s="151"/>
      <c r="G22" s="151"/>
      <c r="H22" s="103">
        <f>C19*1.35</f>
        <v>0</v>
      </c>
      <c r="I22" s="78"/>
      <c r="J22" s="129"/>
      <c r="K22" s="128"/>
      <c r="L22" s="45">
        <v>19</v>
      </c>
      <c r="M22" s="46" t="s">
        <v>7</v>
      </c>
      <c r="N22" s="67">
        <v>16.5</v>
      </c>
    </row>
    <row r="23" spans="1:14" ht="18.95" customHeight="1" thickBot="1" x14ac:dyDescent="0.2">
      <c r="A23" s="68"/>
      <c r="B23" s="101" t="s">
        <v>38</v>
      </c>
      <c r="C23" s="102">
        <f>C19*1.6*E6</f>
        <v>0</v>
      </c>
      <c r="D23" s="93"/>
      <c r="E23" s="151" t="s">
        <v>40</v>
      </c>
      <c r="F23" s="151"/>
      <c r="G23" s="151"/>
      <c r="H23" s="103">
        <f>C19*1.6</f>
        <v>0</v>
      </c>
      <c r="I23" s="78"/>
      <c r="J23" s="129"/>
      <c r="K23" s="128"/>
      <c r="L23" s="42">
        <v>20</v>
      </c>
      <c r="M23" s="43" t="s">
        <v>7</v>
      </c>
      <c r="N23" s="65">
        <v>18.3</v>
      </c>
    </row>
    <row r="24" spans="1:14" ht="18.95" customHeight="1" thickBot="1" x14ac:dyDescent="0.2">
      <c r="A24" s="68"/>
      <c r="B24" s="101" t="s">
        <v>9</v>
      </c>
      <c r="C24" s="102">
        <f>(C18/172)*1.5*2*E7</f>
        <v>0</v>
      </c>
      <c r="D24" s="93"/>
      <c r="E24" s="151" t="s">
        <v>26</v>
      </c>
      <c r="F24" s="151"/>
      <c r="G24" s="151"/>
      <c r="H24" s="103">
        <f>C19*1.5*2</f>
        <v>0</v>
      </c>
      <c r="I24" s="78"/>
      <c r="J24" s="129"/>
      <c r="K24" s="128"/>
      <c r="L24" s="42">
        <v>21</v>
      </c>
      <c r="M24" s="43" t="s">
        <v>7</v>
      </c>
      <c r="N24" s="65">
        <v>20.2</v>
      </c>
    </row>
    <row r="25" spans="1:14" ht="18.95" customHeight="1" thickBot="1" x14ac:dyDescent="0.2">
      <c r="A25" s="68"/>
      <c r="B25" s="101" t="s">
        <v>10</v>
      </c>
      <c r="C25" s="102">
        <f>(C18/172)*1.5*5*E8</f>
        <v>0</v>
      </c>
      <c r="D25" s="93"/>
      <c r="E25" s="151" t="s">
        <v>27</v>
      </c>
      <c r="F25" s="151"/>
      <c r="G25" s="151"/>
      <c r="H25" s="103">
        <f>C19*1.5*5</f>
        <v>0</v>
      </c>
      <c r="I25" s="78"/>
      <c r="J25" s="129"/>
      <c r="K25" s="128"/>
      <c r="L25" s="40">
        <v>22</v>
      </c>
      <c r="M25" s="41" t="s">
        <v>7</v>
      </c>
      <c r="N25" s="66">
        <v>22.1</v>
      </c>
    </row>
    <row r="26" spans="1:14" ht="18.95" customHeight="1" x14ac:dyDescent="0.15">
      <c r="A26" s="68"/>
      <c r="B26" s="160" t="s">
        <v>70</v>
      </c>
      <c r="C26" s="160"/>
      <c r="D26" s="160"/>
      <c r="E26" s="160"/>
      <c r="F26" s="160"/>
      <c r="G26" s="160"/>
      <c r="H26" s="160"/>
      <c r="I26" s="160"/>
      <c r="J26" s="130"/>
      <c r="K26" s="131"/>
      <c r="L26" s="42">
        <v>23</v>
      </c>
      <c r="M26" s="43" t="s">
        <v>7</v>
      </c>
      <c r="N26" s="65">
        <v>24</v>
      </c>
    </row>
    <row r="27" spans="1:14" ht="18.95" customHeight="1" x14ac:dyDescent="0.15">
      <c r="A27" s="68"/>
      <c r="B27" s="79"/>
      <c r="C27" s="79"/>
      <c r="D27" s="79"/>
      <c r="E27" s="79"/>
      <c r="F27" s="79"/>
      <c r="G27" s="79"/>
      <c r="H27" s="79"/>
      <c r="I27" s="79"/>
      <c r="J27" s="132"/>
      <c r="K27" s="132"/>
      <c r="L27" s="40">
        <v>24</v>
      </c>
      <c r="M27" s="41" t="s">
        <v>7</v>
      </c>
      <c r="N27" s="66">
        <v>25.8</v>
      </c>
    </row>
    <row r="28" spans="1:14" ht="18.95" customHeight="1" x14ac:dyDescent="0.5">
      <c r="A28" s="68"/>
      <c r="B28" s="162" t="s">
        <v>68</v>
      </c>
      <c r="C28" s="162"/>
      <c r="D28" s="104"/>
      <c r="E28" s="164">
        <f>E2+C20+C21+C22+C23+C24+C25</f>
        <v>0</v>
      </c>
      <c r="F28" s="164"/>
      <c r="G28" s="164"/>
      <c r="J28" s="133"/>
      <c r="K28" s="134"/>
      <c r="L28" s="42">
        <v>25</v>
      </c>
      <c r="M28" s="43" t="s">
        <v>7</v>
      </c>
      <c r="N28" s="65">
        <v>31.5</v>
      </c>
    </row>
    <row r="29" spans="1:14" ht="18.95" customHeight="1" x14ac:dyDescent="0.4">
      <c r="A29" s="68"/>
      <c r="B29" s="77"/>
      <c r="C29" s="77"/>
      <c r="D29" s="77"/>
      <c r="E29" s="89"/>
      <c r="F29" s="75"/>
      <c r="G29" s="75"/>
      <c r="H29" s="75"/>
      <c r="I29" s="75"/>
      <c r="J29" s="123"/>
      <c r="K29" s="124"/>
      <c r="L29" s="40">
        <v>26</v>
      </c>
      <c r="M29" s="41" t="s">
        <v>7</v>
      </c>
      <c r="N29" s="66">
        <v>33.299999999999997</v>
      </c>
    </row>
    <row r="30" spans="1:14" ht="18.95" customHeight="1" x14ac:dyDescent="0.4">
      <c r="A30" s="68"/>
      <c r="B30" s="77"/>
      <c r="C30" s="77"/>
      <c r="D30" s="77"/>
      <c r="E30" s="89"/>
      <c r="F30" s="75"/>
      <c r="J30" s="123"/>
      <c r="K30" s="124"/>
      <c r="L30" s="42">
        <v>27</v>
      </c>
      <c r="M30" s="43" t="s">
        <v>7</v>
      </c>
      <c r="N30" s="65">
        <v>35.200000000000003</v>
      </c>
    </row>
    <row r="31" spans="1:14" ht="18.95" customHeight="1" x14ac:dyDescent="0.4">
      <c r="A31" s="68"/>
      <c r="B31" s="105" t="s">
        <v>11</v>
      </c>
      <c r="C31" s="166">
        <f>E2*E9</f>
        <v>0</v>
      </c>
      <c r="D31" s="167"/>
      <c r="E31" s="167"/>
      <c r="F31" s="76"/>
      <c r="G31" s="76"/>
      <c r="H31" s="76"/>
      <c r="I31" s="76"/>
      <c r="J31" s="126"/>
      <c r="K31" s="127"/>
      <c r="L31" s="40">
        <v>28</v>
      </c>
      <c r="M31" s="41" t="s">
        <v>7</v>
      </c>
      <c r="N31" s="66">
        <v>36</v>
      </c>
    </row>
    <row r="32" spans="1:14" ht="18.95" customHeight="1" x14ac:dyDescent="0.4">
      <c r="A32" s="68"/>
      <c r="B32" s="48"/>
      <c r="C32" s="48"/>
      <c r="D32" s="48"/>
      <c r="E32" s="94"/>
      <c r="F32" s="76"/>
      <c r="G32" s="76"/>
      <c r="H32" s="76"/>
      <c r="I32" s="76"/>
      <c r="J32" s="126"/>
      <c r="K32" s="127"/>
      <c r="L32" s="42">
        <v>29</v>
      </c>
      <c r="M32" s="43" t="s">
        <v>7</v>
      </c>
      <c r="N32" s="65">
        <v>36.700000000000003</v>
      </c>
    </row>
    <row r="33" spans="1:14" ht="18.95" customHeight="1" x14ac:dyDescent="0.15">
      <c r="A33" s="68"/>
      <c r="B33" s="162" t="s">
        <v>69</v>
      </c>
      <c r="C33" s="162"/>
      <c r="D33" s="161">
        <f>(E28*12)+C31</f>
        <v>0</v>
      </c>
      <c r="E33" s="161"/>
      <c r="F33" s="161"/>
      <c r="G33" s="161"/>
      <c r="H33" s="95"/>
      <c r="I33" s="80"/>
      <c r="J33" s="135"/>
      <c r="K33" s="128"/>
      <c r="L33" s="40">
        <v>30</v>
      </c>
      <c r="M33" s="41" t="s">
        <v>7</v>
      </c>
      <c r="N33" s="66">
        <v>37.5</v>
      </c>
    </row>
    <row r="34" spans="1:14" ht="18.95" customHeight="1" x14ac:dyDescent="0.4">
      <c r="A34" s="68"/>
      <c r="B34" s="77"/>
      <c r="C34" s="77"/>
      <c r="D34" s="77"/>
      <c r="E34" s="89"/>
      <c r="F34" s="75"/>
      <c r="G34" s="75"/>
      <c r="H34" s="75"/>
      <c r="I34" s="76"/>
      <c r="J34" s="123"/>
      <c r="K34" s="124"/>
      <c r="L34" s="42">
        <v>31</v>
      </c>
      <c r="M34" s="43" t="s">
        <v>7</v>
      </c>
      <c r="N34" s="65">
        <v>38.200000000000003</v>
      </c>
    </row>
    <row r="35" spans="1:14" ht="18.95" customHeight="1" x14ac:dyDescent="0.4">
      <c r="A35" s="68"/>
      <c r="B35" s="77"/>
      <c r="C35" s="77"/>
      <c r="D35" s="77"/>
      <c r="E35" s="89"/>
      <c r="F35" s="75"/>
      <c r="G35" s="75"/>
      <c r="H35" s="75"/>
      <c r="I35" s="76"/>
      <c r="J35" s="123"/>
      <c r="K35" s="124"/>
      <c r="L35" s="40">
        <v>32</v>
      </c>
      <c r="M35" s="41" t="s">
        <v>7</v>
      </c>
      <c r="N35" s="66">
        <v>39</v>
      </c>
    </row>
    <row r="36" spans="1:14" ht="18.95" customHeight="1" x14ac:dyDescent="0.4">
      <c r="A36" s="68"/>
      <c r="B36" s="106" t="s">
        <v>32</v>
      </c>
      <c r="C36" s="168">
        <f>D33*(60-E10)</f>
        <v>0</v>
      </c>
      <c r="D36" s="169"/>
      <c r="E36" s="169"/>
      <c r="F36" s="76"/>
      <c r="G36" s="76"/>
      <c r="H36" s="76"/>
      <c r="I36" s="76"/>
      <c r="J36" s="126"/>
      <c r="K36" s="127"/>
      <c r="L36" s="42">
        <v>33</v>
      </c>
      <c r="M36" s="43" t="s">
        <v>7</v>
      </c>
      <c r="N36" s="65">
        <v>39.1</v>
      </c>
    </row>
    <row r="37" spans="1:14" ht="18.95" customHeight="1" x14ac:dyDescent="0.4">
      <c r="A37" s="68"/>
      <c r="B37" s="106" t="s">
        <v>29</v>
      </c>
      <c r="C37" s="168" t="e">
        <f>E2*C15</f>
        <v>#N/A</v>
      </c>
      <c r="D37" s="169"/>
      <c r="E37" s="169"/>
      <c r="F37" s="76"/>
      <c r="G37" s="76"/>
      <c r="H37" s="76"/>
      <c r="I37" s="76"/>
      <c r="J37" s="126"/>
      <c r="K37" s="127"/>
      <c r="L37" s="40">
        <v>34</v>
      </c>
      <c r="M37" s="41" t="s">
        <v>7</v>
      </c>
      <c r="N37" s="66">
        <v>39.299999999999997</v>
      </c>
    </row>
    <row r="38" spans="1:14" ht="18.95" customHeight="1" x14ac:dyDescent="0.4">
      <c r="A38" s="68"/>
      <c r="B38" s="48"/>
      <c r="C38" s="48"/>
      <c r="D38" s="48"/>
      <c r="E38" s="94"/>
      <c r="F38" s="76"/>
      <c r="G38" s="76"/>
      <c r="H38" s="76"/>
      <c r="I38" s="76"/>
      <c r="J38" s="126"/>
      <c r="K38" s="127"/>
      <c r="L38" s="42">
        <v>35</v>
      </c>
      <c r="M38" s="43" t="s">
        <v>7</v>
      </c>
      <c r="N38" s="65">
        <v>39.4</v>
      </c>
    </row>
    <row r="39" spans="1:14" ht="18.95" customHeight="1" x14ac:dyDescent="0.15">
      <c r="A39" s="73"/>
      <c r="B39" s="163" t="s">
        <v>20</v>
      </c>
      <c r="C39" s="163"/>
      <c r="D39" s="159" t="e">
        <f>C36+C37</f>
        <v>#N/A</v>
      </c>
      <c r="E39" s="159"/>
      <c r="F39" s="159"/>
      <c r="G39" s="159"/>
      <c r="H39" s="96"/>
      <c r="I39" s="80"/>
      <c r="J39" s="135"/>
      <c r="K39" s="136"/>
      <c r="L39" s="40">
        <v>36</v>
      </c>
      <c r="M39" s="41" t="s">
        <v>7</v>
      </c>
      <c r="N39" s="66">
        <v>39.6</v>
      </c>
    </row>
    <row r="40" spans="1:14" ht="18.95" customHeight="1" x14ac:dyDescent="0.4">
      <c r="A40" s="68"/>
      <c r="B40" s="77"/>
      <c r="C40" s="77"/>
      <c r="D40" s="77"/>
      <c r="E40" s="89"/>
      <c r="F40" s="75"/>
      <c r="G40" s="75"/>
      <c r="H40" s="75"/>
      <c r="I40" s="75"/>
      <c r="J40" s="123"/>
      <c r="K40" s="124"/>
      <c r="L40" s="42">
        <v>37</v>
      </c>
      <c r="M40" s="43" t="s">
        <v>7</v>
      </c>
      <c r="N40" s="65">
        <v>40</v>
      </c>
    </row>
    <row r="41" spans="1:14" ht="18.95" customHeight="1" x14ac:dyDescent="0.4">
      <c r="A41" s="68"/>
      <c r="B41" s="77"/>
      <c r="C41" s="77"/>
      <c r="D41" s="77"/>
      <c r="E41" s="89"/>
      <c r="F41" s="75"/>
      <c r="G41" s="75"/>
      <c r="H41" s="75"/>
      <c r="I41" s="75"/>
      <c r="J41" s="123"/>
      <c r="K41" s="124"/>
      <c r="L41" s="40">
        <v>38</v>
      </c>
      <c r="M41" s="41" t="s">
        <v>7</v>
      </c>
      <c r="N41" s="65">
        <v>40</v>
      </c>
    </row>
    <row r="42" spans="1:14" ht="18.95" customHeight="1" x14ac:dyDescent="0.4">
      <c r="A42" s="68"/>
      <c r="B42" s="77"/>
      <c r="C42" s="77"/>
      <c r="D42" s="77"/>
      <c r="E42" s="89"/>
      <c r="F42" s="75"/>
      <c r="G42" s="75"/>
      <c r="H42" s="75"/>
      <c r="I42" s="75"/>
      <c r="J42" s="123"/>
      <c r="K42" s="124"/>
      <c r="L42" s="42">
        <v>39</v>
      </c>
      <c r="M42" s="43" t="s">
        <v>7</v>
      </c>
      <c r="N42" s="65">
        <v>40</v>
      </c>
    </row>
    <row r="43" spans="1:14" ht="18.95" customHeight="1" x14ac:dyDescent="0.4">
      <c r="A43" s="68"/>
      <c r="B43" s="37"/>
      <c r="C43" s="37"/>
      <c r="D43" s="37"/>
      <c r="E43" s="38"/>
      <c r="F43" s="47"/>
      <c r="G43" s="47"/>
      <c r="H43" s="47"/>
      <c r="I43" s="75"/>
      <c r="J43" s="123"/>
      <c r="K43" s="124"/>
      <c r="L43" s="40">
        <v>40</v>
      </c>
      <c r="M43" s="41" t="s">
        <v>7</v>
      </c>
      <c r="N43" s="65">
        <v>40</v>
      </c>
    </row>
    <row r="44" spans="1:14" ht="18.95" customHeight="1" x14ac:dyDescent="0.4">
      <c r="A44" s="68"/>
      <c r="B44" s="37"/>
      <c r="C44" s="37"/>
      <c r="D44" s="37"/>
      <c r="E44" s="38"/>
      <c r="F44" s="47"/>
      <c r="G44" s="47"/>
      <c r="H44" s="47"/>
      <c r="I44" s="75"/>
      <c r="J44" s="123"/>
      <c r="K44" s="124"/>
      <c r="L44" s="42">
        <v>41</v>
      </c>
      <c r="M44" s="43" t="s">
        <v>7</v>
      </c>
      <c r="N44" s="65">
        <v>40</v>
      </c>
    </row>
    <row r="45" spans="1:14" ht="18.95" customHeight="1" x14ac:dyDescent="0.4">
      <c r="A45" s="68"/>
      <c r="B45" s="37"/>
      <c r="C45" s="37"/>
      <c r="D45" s="37"/>
      <c r="E45" s="38"/>
      <c r="F45" s="47"/>
      <c r="G45" s="47"/>
      <c r="H45" s="47"/>
      <c r="I45" s="75"/>
      <c r="J45" s="123"/>
      <c r="K45" s="124"/>
      <c r="L45" s="113">
        <v>42</v>
      </c>
      <c r="M45" s="114" t="s">
        <v>7</v>
      </c>
      <c r="N45" s="65">
        <v>40</v>
      </c>
    </row>
    <row r="46" spans="1:14" ht="18" customHeight="1" x14ac:dyDescent="0.4">
      <c r="A46" s="68"/>
      <c r="B46" s="37"/>
      <c r="C46" s="37"/>
      <c r="D46" s="37"/>
      <c r="E46" s="38"/>
      <c r="F46" s="47"/>
      <c r="G46" s="47"/>
      <c r="H46" s="47"/>
      <c r="I46" s="75"/>
      <c r="J46" s="123"/>
      <c r="K46" s="124"/>
    </row>
    <row r="47" spans="1:14" ht="18" customHeight="1" x14ac:dyDescent="0.4">
      <c r="A47" s="68"/>
      <c r="B47" s="37"/>
      <c r="C47" s="37"/>
      <c r="D47" s="37"/>
      <c r="E47" s="38"/>
      <c r="F47" s="47"/>
      <c r="G47" s="47"/>
      <c r="H47" s="47"/>
      <c r="I47" s="75"/>
      <c r="J47" s="47"/>
      <c r="K47" s="37"/>
    </row>
    <row r="48" spans="1:14" ht="18" customHeight="1" x14ac:dyDescent="0.15">
      <c r="E48" s="2"/>
    </row>
    <row r="49" spans="5:5" ht="18" customHeight="1" x14ac:dyDescent="0.15">
      <c r="E49" s="2"/>
    </row>
    <row r="50" spans="5:5" ht="18" customHeight="1" x14ac:dyDescent="0.15">
      <c r="E50" s="2"/>
    </row>
    <row r="51" spans="5:5" ht="18" customHeight="1" x14ac:dyDescent="0.15">
      <c r="E51" s="2"/>
    </row>
    <row r="52" spans="5:5" ht="21.95" customHeight="1" x14ac:dyDescent="0.15">
      <c r="E52" s="2"/>
    </row>
    <row r="53" spans="5:5" ht="21.95" customHeight="1" x14ac:dyDescent="0.15">
      <c r="E53" s="2"/>
    </row>
    <row r="54" spans="5:5" x14ac:dyDescent="0.15">
      <c r="E54" s="2"/>
    </row>
    <row r="55" spans="5:5" x14ac:dyDescent="0.15">
      <c r="E55" s="2"/>
    </row>
    <row r="56" spans="5:5" x14ac:dyDescent="0.15">
      <c r="E56" s="2"/>
    </row>
    <row r="57" spans="5:5" x14ac:dyDescent="0.15">
      <c r="E57" s="2"/>
    </row>
  </sheetData>
  <protectedRanges>
    <protectedRange sqref="E2:E6 E9 E11 C14:D14" name="範囲1_2_1"/>
    <protectedRange sqref="E7:E8" name="範囲1_3_1"/>
  </protectedRanges>
  <mergeCells count="30">
    <mergeCell ref="L2:N2"/>
    <mergeCell ref="C31:E31"/>
    <mergeCell ref="C36:E36"/>
    <mergeCell ref="C37:E37"/>
    <mergeCell ref="B8:C8"/>
    <mergeCell ref="B9:C9"/>
    <mergeCell ref="B10:C10"/>
    <mergeCell ref="B11:C11"/>
    <mergeCell ref="B33:C33"/>
    <mergeCell ref="E22:G22"/>
    <mergeCell ref="E23:G23"/>
    <mergeCell ref="L3:M3"/>
    <mergeCell ref="K15:K17"/>
    <mergeCell ref="E20:G20"/>
    <mergeCell ref="E21:G21"/>
    <mergeCell ref="B6:C6"/>
    <mergeCell ref="D39:G39"/>
    <mergeCell ref="B26:I26"/>
    <mergeCell ref="D33:G33"/>
    <mergeCell ref="B28:C28"/>
    <mergeCell ref="B39:C39"/>
    <mergeCell ref="E28:G28"/>
    <mergeCell ref="B7:C7"/>
    <mergeCell ref="E24:G24"/>
    <mergeCell ref="E25:G25"/>
    <mergeCell ref="A1:H1"/>
    <mergeCell ref="B3:C3"/>
    <mergeCell ref="B2:C2"/>
    <mergeCell ref="B4:C4"/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計算フォーム修</vt:lpstr>
      <vt:lpstr>Sheet1</vt:lpstr>
      <vt:lpstr>Sheet2</vt:lpstr>
      <vt:lpstr>Sheet1!Print_Area</vt:lpstr>
      <vt:lpstr>計算フォーム修!Print_Area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hiro222</dc:creator>
  <cp:lastModifiedBy>hiro222</cp:lastModifiedBy>
  <cp:lastPrinted>2018-03-29T15:54:22Z</cp:lastPrinted>
  <dcterms:created xsi:type="dcterms:W3CDTF">2011-01-20T04:59:51Z</dcterms:created>
  <dcterms:modified xsi:type="dcterms:W3CDTF">2018-12-28T15:25:56Z</dcterms:modified>
</cp:coreProperties>
</file>